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91" lockStructure="1"/>
  <bookViews>
    <workbookView xWindow="120" yWindow="135" windowWidth="24915" windowHeight="12840"/>
  </bookViews>
  <sheets>
    <sheet name="YOURDATA" sheetId="1" r:id="rId1"/>
    <sheet name="EVAL_PRIMERS" sheetId="2" r:id="rId2"/>
    <sheet name="WRK_EVAL" sheetId="3" state="hidden" r:id="rId3"/>
    <sheet name="MATCHNUC" sheetId="4" state="hidden" r:id="rId4"/>
    <sheet name="CALC" sheetId="5" state="hidden" r:id="rId5"/>
    <sheet name="LISTS" sheetId="6" state="hidden" r:id="rId6"/>
    <sheet name="CLOSE" sheetId="8" state="hidden" r:id="rId7"/>
    <sheet name="CHECK_CHARS" sheetId="9" state="hidden" r:id="rId8"/>
    <sheet name="CHARSCHK" sheetId="10" state="hidden" r:id="rId9"/>
  </sheets>
  <calcPr calcId="145621"/>
</workbook>
</file>

<file path=xl/calcChain.xml><?xml version="1.0" encoding="utf-8"?>
<calcChain xmlns="http://schemas.openxmlformats.org/spreadsheetml/2006/main">
  <c r="F8" i="2" l="1"/>
  <c r="F6" i="2"/>
  <c r="F4" i="2"/>
  <c r="D22" i="5"/>
  <c r="D21" i="5"/>
  <c r="D69" i="3" s="1"/>
  <c r="AA71" i="3"/>
  <c r="AB71" i="3"/>
  <c r="AC71" i="3"/>
  <c r="AD71" i="3"/>
  <c r="AE71" i="3"/>
  <c r="AF71" i="3"/>
  <c r="AG71" i="3"/>
  <c r="AH71" i="3"/>
  <c r="B16" i="8"/>
  <c r="C16" i="8" s="1"/>
  <c r="E16" i="8"/>
  <c r="F16" i="8"/>
  <c r="B13" i="9"/>
  <c r="C13" i="9" s="1"/>
  <c r="B12" i="9"/>
  <c r="C12" i="9" s="1"/>
  <c r="B11" i="9"/>
  <c r="C11" i="9" s="1"/>
  <c r="A6" i="9"/>
  <c r="B7" i="9" s="1"/>
  <c r="AD7" i="9" s="1"/>
  <c r="AD8" i="9" s="1"/>
  <c r="B4" i="9"/>
  <c r="AB4" i="9" s="1"/>
  <c r="AB5" i="9" s="1"/>
  <c r="B2" i="9"/>
  <c r="K2" i="9" s="1"/>
  <c r="K3" i="9" s="1"/>
  <c r="J6" i="8"/>
  <c r="K6" i="8"/>
  <c r="L6" i="8"/>
  <c r="M6" i="8"/>
  <c r="N6" i="8"/>
  <c r="O6" i="8"/>
  <c r="P6" i="8"/>
  <c r="Q6" i="8"/>
  <c r="R6" i="8"/>
  <c r="J7" i="8"/>
  <c r="K7" i="8"/>
  <c r="L7" i="8"/>
  <c r="M7" i="8"/>
  <c r="N7" i="8"/>
  <c r="O7" i="8"/>
  <c r="P7" i="8"/>
  <c r="Q7" i="8"/>
  <c r="R7" i="8"/>
  <c r="J8" i="8"/>
  <c r="K8" i="8"/>
  <c r="L8" i="8"/>
  <c r="M8" i="8"/>
  <c r="N8" i="8"/>
  <c r="O8" i="8"/>
  <c r="P8" i="8"/>
  <c r="Q8" i="8"/>
  <c r="R8" i="8"/>
  <c r="J9" i="8"/>
  <c r="K9" i="8"/>
  <c r="L9" i="8"/>
  <c r="M9" i="8"/>
  <c r="N9" i="8"/>
  <c r="O9" i="8"/>
  <c r="P9" i="8"/>
  <c r="Q9" i="8"/>
  <c r="R9" i="8"/>
  <c r="J10" i="8"/>
  <c r="K10" i="8"/>
  <c r="L10" i="8"/>
  <c r="M10" i="8"/>
  <c r="N10" i="8"/>
  <c r="O10" i="8"/>
  <c r="P10" i="8"/>
  <c r="Q10" i="8"/>
  <c r="R10" i="8"/>
  <c r="J11" i="8"/>
  <c r="K11" i="8"/>
  <c r="L11" i="8"/>
  <c r="M11" i="8"/>
  <c r="N11" i="8"/>
  <c r="O11" i="8"/>
  <c r="P11" i="8"/>
  <c r="Q11" i="8"/>
  <c r="R11" i="8"/>
  <c r="J12" i="8"/>
  <c r="K12" i="8"/>
  <c r="L12" i="8"/>
  <c r="M12" i="8"/>
  <c r="N12" i="8"/>
  <c r="O12" i="8"/>
  <c r="P12" i="8"/>
  <c r="Q12" i="8"/>
  <c r="R12" i="8"/>
  <c r="J13" i="8"/>
  <c r="K13" i="8"/>
  <c r="L13" i="8"/>
  <c r="M13" i="8"/>
  <c r="N13" i="8"/>
  <c r="O13" i="8"/>
  <c r="P13" i="8"/>
  <c r="Q13" i="8"/>
  <c r="R13" i="8"/>
  <c r="I7" i="8"/>
  <c r="I8" i="8"/>
  <c r="I9" i="8"/>
  <c r="I10" i="8"/>
  <c r="I11" i="8"/>
  <c r="I12" i="8"/>
  <c r="I13" i="8"/>
  <c r="I6" i="8"/>
  <c r="J4" i="8"/>
  <c r="K4" i="8"/>
  <c r="L4" i="8"/>
  <c r="M4" i="8"/>
  <c r="N4" i="8"/>
  <c r="O4" i="8"/>
  <c r="P4" i="8"/>
  <c r="Q4" i="8"/>
  <c r="R4" i="8"/>
  <c r="I4" i="8"/>
  <c r="F7" i="8"/>
  <c r="G7" i="8"/>
  <c r="F8" i="8"/>
  <c r="G8" i="8"/>
  <c r="F9" i="8"/>
  <c r="G9" i="8"/>
  <c r="F10" i="8"/>
  <c r="G10" i="8"/>
  <c r="F11" i="8"/>
  <c r="G11" i="8"/>
  <c r="F12" i="8"/>
  <c r="G12" i="8"/>
  <c r="F13" i="8"/>
  <c r="G13" i="8"/>
  <c r="G14" i="8"/>
  <c r="F15" i="8"/>
  <c r="G6" i="8"/>
  <c r="F6" i="8"/>
  <c r="E7" i="8"/>
  <c r="E8" i="8"/>
  <c r="E9" i="8"/>
  <c r="E10" i="8"/>
  <c r="E11" i="8"/>
  <c r="E12" i="8"/>
  <c r="E13" i="8"/>
  <c r="E15" i="8"/>
  <c r="E6" i="8"/>
  <c r="D7" i="8"/>
  <c r="D8" i="8"/>
  <c r="D9" i="8"/>
  <c r="D10" i="8"/>
  <c r="D11" i="8"/>
  <c r="D12" i="8"/>
  <c r="D13" i="8"/>
  <c r="D14" i="8"/>
  <c r="D15" i="8"/>
  <c r="D6" i="8"/>
  <c r="C7" i="8"/>
  <c r="C8" i="8"/>
  <c r="C9" i="8"/>
  <c r="C10" i="8"/>
  <c r="C11" i="8"/>
  <c r="C12" i="8"/>
  <c r="C13" i="8"/>
  <c r="C14" i="8"/>
  <c r="C15" i="8"/>
  <c r="Q15" i="8" s="1"/>
  <c r="C6" i="8"/>
  <c r="B15" i="8"/>
  <c r="G15" i="8" s="1"/>
  <c r="B14" i="8"/>
  <c r="E14" i="8" s="1"/>
  <c r="B7" i="8"/>
  <c r="B8" i="8"/>
  <c r="B9" i="8"/>
  <c r="B10" i="8"/>
  <c r="B11" i="8"/>
  <c r="B12" i="8"/>
  <c r="B13" i="8"/>
  <c r="B6" i="8"/>
  <c r="A1" i="8"/>
  <c r="B1" i="8" s="1"/>
  <c r="A69" i="3"/>
  <c r="B69" i="3" s="1"/>
  <c r="L3" i="6"/>
  <c r="L4" i="6"/>
  <c r="L5" i="6"/>
  <c r="L6" i="6"/>
  <c r="L7" i="6"/>
  <c r="L8" i="6"/>
  <c r="L9" i="6"/>
  <c r="L10" i="6"/>
  <c r="L11" i="6"/>
  <c r="L2" i="6"/>
  <c r="K4" i="6"/>
  <c r="K5" i="6"/>
  <c r="K6" i="6"/>
  <c r="K7" i="6"/>
  <c r="K8" i="6"/>
  <c r="K9" i="6"/>
  <c r="K10" i="6"/>
  <c r="K11" i="6"/>
  <c r="K3" i="6"/>
  <c r="K2" i="6"/>
  <c r="I3" i="6"/>
  <c r="J3" i="6" s="1"/>
  <c r="I4" i="6"/>
  <c r="J4" i="6"/>
  <c r="I5" i="6"/>
  <c r="J5" i="6"/>
  <c r="I6" i="6"/>
  <c r="J6" i="6"/>
  <c r="I7" i="6"/>
  <c r="J7" i="6" s="1"/>
  <c r="I8" i="6"/>
  <c r="J8" i="6"/>
  <c r="I9" i="6"/>
  <c r="J9" i="6"/>
  <c r="I10" i="6"/>
  <c r="J10" i="6"/>
  <c r="I11" i="6"/>
  <c r="J11" i="6" s="1"/>
  <c r="J2" i="6"/>
  <c r="I2" i="6"/>
  <c r="H3" i="6"/>
  <c r="H4" i="6"/>
  <c r="H5" i="6"/>
  <c r="H6" i="6"/>
  <c r="H7" i="6"/>
  <c r="H8" i="6"/>
  <c r="H9" i="6"/>
  <c r="H10" i="6"/>
  <c r="H11" i="6"/>
  <c r="H2" i="6"/>
  <c r="G11" i="6"/>
  <c r="G10" i="6"/>
  <c r="G9" i="6"/>
  <c r="G8" i="6"/>
  <c r="G7" i="6"/>
  <c r="G6" i="6"/>
  <c r="G5" i="6"/>
  <c r="G4" i="6"/>
  <c r="G3" i="6"/>
  <c r="G2" i="6"/>
  <c r="C5" i="6"/>
  <c r="C6" i="6" s="1"/>
  <c r="C7" i="6" s="1"/>
  <c r="C8" i="6" s="1"/>
  <c r="C9" i="6" s="1"/>
  <c r="C4" i="6"/>
  <c r="A68" i="3"/>
  <c r="B68" i="3" s="1"/>
  <c r="A67" i="3"/>
  <c r="B67" i="3" s="1"/>
  <c r="A50" i="3"/>
  <c r="I50" i="3" s="1"/>
  <c r="AD33" i="3"/>
  <c r="A34" i="3"/>
  <c r="K34" i="3" s="1"/>
  <c r="B2" i="6"/>
  <c r="B3" i="6" s="1"/>
  <c r="B4" i="6" s="1"/>
  <c r="B5" i="6" s="1"/>
  <c r="B6" i="6" s="1"/>
  <c r="B7" i="6" s="1"/>
  <c r="A18" i="3"/>
  <c r="G18" i="3" s="1"/>
  <c r="G21" i="3" s="1"/>
  <c r="A2" i="3"/>
  <c r="AB2" i="3" s="1"/>
  <c r="AB70" i="3" s="1"/>
  <c r="F4" i="5"/>
  <c r="F3" i="5"/>
  <c r="F2" i="5"/>
  <c r="F1" i="5"/>
  <c r="AA21" i="3"/>
  <c r="AA25" i="3" s="1"/>
  <c r="AA29" i="3" s="1"/>
  <c r="AB21" i="3"/>
  <c r="AB22" i="3" s="1"/>
  <c r="AC21" i="3"/>
  <c r="AC24" i="3" s="1"/>
  <c r="AC28" i="3" s="1"/>
  <c r="AD21" i="3"/>
  <c r="AE21" i="3"/>
  <c r="AE25" i="3" s="1"/>
  <c r="AE29" i="3" s="1"/>
  <c r="AF21" i="3"/>
  <c r="AF25" i="3" s="1"/>
  <c r="AF29" i="3" s="1"/>
  <c r="AG21" i="3"/>
  <c r="AG25" i="3" s="1"/>
  <c r="AG29" i="3" s="1"/>
  <c r="AH21" i="3"/>
  <c r="AH25" i="3" s="1"/>
  <c r="AH29" i="3" s="1"/>
  <c r="AA19" i="3"/>
  <c r="AA20" i="3" s="1"/>
  <c r="AB19" i="3"/>
  <c r="AB20" i="3" s="1"/>
  <c r="AC19" i="3"/>
  <c r="AC20" i="3" s="1"/>
  <c r="AD19" i="3"/>
  <c r="AD20" i="3" s="1"/>
  <c r="AE19" i="3"/>
  <c r="AE20" i="3" s="1"/>
  <c r="AF19" i="3"/>
  <c r="AF20" i="3" s="1"/>
  <c r="AG19" i="3"/>
  <c r="AG20" i="3" s="1"/>
  <c r="AH19" i="3"/>
  <c r="AH20" i="3" s="1"/>
  <c r="H31" i="4"/>
  <c r="H32" i="4"/>
  <c r="H33" i="4"/>
  <c r="H34" i="4"/>
  <c r="H35" i="4"/>
  <c r="H36" i="4"/>
  <c r="H37" i="4"/>
  <c r="H38" i="4"/>
  <c r="H39" i="4"/>
  <c r="H40" i="4"/>
  <c r="H41" i="4"/>
  <c r="H42" i="4"/>
  <c r="H43" i="4"/>
  <c r="H44" i="4"/>
  <c r="H45" i="4"/>
  <c r="H46"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1" i="4"/>
  <c r="M8" i="4"/>
  <c r="L4" i="4"/>
  <c r="L5" i="4"/>
  <c r="L6" i="4" s="1"/>
  <c r="L7" i="4" s="1"/>
  <c r="L8" i="4" s="1"/>
  <c r="L3" i="4"/>
  <c r="K3" i="4"/>
  <c r="K4" i="4"/>
  <c r="K5" i="4"/>
  <c r="K6" i="4"/>
  <c r="K7" i="4"/>
  <c r="K8" i="4"/>
  <c r="K2" i="4"/>
  <c r="J8" i="4"/>
  <c r="J5" i="4"/>
  <c r="J4" i="4"/>
  <c r="M1" i="4"/>
  <c r="O7" i="9" l="1"/>
  <c r="O8" i="9" s="1"/>
  <c r="P7" i="9"/>
  <c r="P8" i="9" s="1"/>
  <c r="H7" i="9"/>
  <c r="H8" i="9" s="1"/>
  <c r="W7" i="9"/>
  <c r="W8" i="9" s="1"/>
  <c r="AF7" i="9"/>
  <c r="AF8" i="9" s="1"/>
  <c r="G7" i="9"/>
  <c r="G8" i="9" s="1"/>
  <c r="X7" i="9"/>
  <c r="X8" i="9" s="1"/>
  <c r="AE7" i="9"/>
  <c r="AE8" i="9" s="1"/>
  <c r="U4" i="9"/>
  <c r="U5" i="9" s="1"/>
  <c r="AF4" i="9"/>
  <c r="AF5" i="9" s="1"/>
  <c r="S9" i="8"/>
  <c r="S8" i="8"/>
  <c r="S15" i="8"/>
  <c r="S7" i="8"/>
  <c r="S10" i="8"/>
  <c r="S14" i="8"/>
  <c r="S13" i="8"/>
  <c r="S12" i="8"/>
  <c r="S11" i="8"/>
  <c r="C67" i="3"/>
  <c r="B14" i="9"/>
  <c r="H8" i="1" s="1"/>
  <c r="I7" i="9"/>
  <c r="I8" i="9" s="1"/>
  <c r="AG7" i="9"/>
  <c r="AG8" i="9" s="1"/>
  <c r="C7" i="9"/>
  <c r="C8" i="9" s="1"/>
  <c r="K7" i="9"/>
  <c r="K8" i="9" s="1"/>
  <c r="S7" i="9"/>
  <c r="S8" i="9" s="1"/>
  <c r="AA7" i="9"/>
  <c r="AA8" i="9" s="1"/>
  <c r="A5" i="8"/>
  <c r="S16" i="8" s="1"/>
  <c r="Y7" i="9"/>
  <c r="Y8" i="9" s="1"/>
  <c r="D7" i="9"/>
  <c r="D8" i="9" s="1"/>
  <c r="L7" i="9"/>
  <c r="L8" i="9" s="1"/>
  <c r="T7" i="9"/>
  <c r="T8" i="9" s="1"/>
  <c r="AB7" i="9"/>
  <c r="AB8" i="9" s="1"/>
  <c r="B9" i="9"/>
  <c r="R7" i="9"/>
  <c r="R8" i="9" s="1"/>
  <c r="Z7" i="9"/>
  <c r="Z8" i="9" s="1"/>
  <c r="AH7" i="9"/>
  <c r="AH8" i="9" s="1"/>
  <c r="I4" i="9"/>
  <c r="I5" i="9" s="1"/>
  <c r="E7" i="9"/>
  <c r="E8" i="9" s="1"/>
  <c r="M7" i="9"/>
  <c r="M8" i="9" s="1"/>
  <c r="U7" i="9"/>
  <c r="U8" i="9" s="1"/>
  <c r="AC7" i="9"/>
  <c r="AC8" i="9" s="1"/>
  <c r="Q7" i="9"/>
  <c r="Q8" i="9" s="1"/>
  <c r="J7" i="9"/>
  <c r="J8" i="9" s="1"/>
  <c r="Q4" i="9"/>
  <c r="Q5" i="9" s="1"/>
  <c r="F7" i="9"/>
  <c r="F8" i="9" s="1"/>
  <c r="N7" i="9"/>
  <c r="N8" i="9" s="1"/>
  <c r="V7" i="9"/>
  <c r="V8" i="9" s="1"/>
  <c r="G16" i="8"/>
  <c r="D16" i="8"/>
  <c r="K16" i="8" s="1"/>
  <c r="M15" i="8"/>
  <c r="P15" i="8"/>
  <c r="O15" i="8"/>
  <c r="N15" i="8"/>
  <c r="L15" i="8"/>
  <c r="K15" i="8"/>
  <c r="I15" i="8"/>
  <c r="R15" i="8"/>
  <c r="J15" i="8"/>
  <c r="F14" i="8"/>
  <c r="Q14" i="8" s="1"/>
  <c r="N14" i="8"/>
  <c r="P14" i="8"/>
  <c r="M4" i="9"/>
  <c r="M5" i="9" s="1"/>
  <c r="AG4" i="9"/>
  <c r="AG5" i="9" s="1"/>
  <c r="P4" i="9"/>
  <c r="P5" i="9" s="1"/>
  <c r="X4" i="9"/>
  <c r="X5" i="9" s="1"/>
  <c r="E4" i="9"/>
  <c r="E5" i="9" s="1"/>
  <c r="Y4" i="9"/>
  <c r="Y5" i="9" s="1"/>
  <c r="H4" i="9"/>
  <c r="H5" i="9" s="1"/>
  <c r="AC4" i="9"/>
  <c r="AC5" i="9" s="1"/>
  <c r="F4" i="9"/>
  <c r="F5" i="9" s="1"/>
  <c r="N4" i="9"/>
  <c r="N5" i="9" s="1"/>
  <c r="V4" i="9"/>
  <c r="V5" i="9" s="1"/>
  <c r="AD4" i="9"/>
  <c r="AD5" i="9" s="1"/>
  <c r="G4" i="9"/>
  <c r="G5" i="9" s="1"/>
  <c r="O4" i="9"/>
  <c r="O5" i="9" s="1"/>
  <c r="W4" i="9"/>
  <c r="W5" i="9" s="1"/>
  <c r="AE4" i="9"/>
  <c r="AE5" i="9" s="1"/>
  <c r="J4" i="9"/>
  <c r="J5" i="9" s="1"/>
  <c r="R4" i="9"/>
  <c r="R5" i="9" s="1"/>
  <c r="Z4" i="9"/>
  <c r="Z5" i="9" s="1"/>
  <c r="AH4" i="9"/>
  <c r="AH5" i="9" s="1"/>
  <c r="C4" i="9"/>
  <c r="C5" i="9" s="1"/>
  <c r="K4" i="9"/>
  <c r="K5" i="9" s="1"/>
  <c r="S4" i="9"/>
  <c r="S5" i="9" s="1"/>
  <c r="AA4" i="9"/>
  <c r="AA5" i="9" s="1"/>
  <c r="D4" i="9"/>
  <c r="D5" i="9" s="1"/>
  <c r="L4" i="9"/>
  <c r="L5" i="9" s="1"/>
  <c r="T4" i="9"/>
  <c r="T5" i="9" s="1"/>
  <c r="G2" i="9"/>
  <c r="G3" i="9" s="1"/>
  <c r="AH2" i="9"/>
  <c r="AH3" i="9" s="1"/>
  <c r="Z2" i="9"/>
  <c r="Z3" i="9" s="1"/>
  <c r="R2" i="9"/>
  <c r="R3" i="9" s="1"/>
  <c r="J2" i="9"/>
  <c r="J3" i="9" s="1"/>
  <c r="AG2" i="9"/>
  <c r="AG3" i="9" s="1"/>
  <c r="Y2" i="9"/>
  <c r="Y3" i="9" s="1"/>
  <c r="Q2" i="9"/>
  <c r="Q3" i="9" s="1"/>
  <c r="I2" i="9"/>
  <c r="I3" i="9" s="1"/>
  <c r="AF2" i="9"/>
  <c r="AF3" i="9" s="1"/>
  <c r="X2" i="9"/>
  <c r="X3" i="9" s="1"/>
  <c r="P2" i="9"/>
  <c r="P3" i="9" s="1"/>
  <c r="H2" i="9"/>
  <c r="H3" i="9" s="1"/>
  <c r="AE2" i="9"/>
  <c r="AE3" i="9" s="1"/>
  <c r="O2" i="9"/>
  <c r="O3" i="9" s="1"/>
  <c r="V2" i="9"/>
  <c r="V3" i="9" s="1"/>
  <c r="AC2" i="9"/>
  <c r="AC3" i="9" s="1"/>
  <c r="U2" i="9"/>
  <c r="U3" i="9" s="1"/>
  <c r="M2" i="9"/>
  <c r="M3" i="9" s="1"/>
  <c r="E2" i="9"/>
  <c r="E3" i="9" s="1"/>
  <c r="AB2" i="9"/>
  <c r="AB3" i="9" s="1"/>
  <c r="T2" i="9"/>
  <c r="T3" i="9" s="1"/>
  <c r="L2" i="9"/>
  <c r="L3" i="9" s="1"/>
  <c r="D2" i="9"/>
  <c r="D3" i="9" s="1"/>
  <c r="W2" i="9"/>
  <c r="W3" i="9" s="1"/>
  <c r="AD2" i="9"/>
  <c r="AD3" i="9" s="1"/>
  <c r="N2" i="9"/>
  <c r="N3" i="9" s="1"/>
  <c r="F2" i="9"/>
  <c r="F3" i="9" s="1"/>
  <c r="C2" i="9"/>
  <c r="C3" i="9" s="1"/>
  <c r="AA2" i="9"/>
  <c r="AA3" i="9" s="1"/>
  <c r="S2" i="9"/>
  <c r="S3" i="9" s="1"/>
  <c r="C68" i="3"/>
  <c r="AE33" i="3"/>
  <c r="B8" i="6"/>
  <c r="B9" i="6" s="1"/>
  <c r="X50" i="3"/>
  <c r="X73" i="3" s="1"/>
  <c r="K50" i="3"/>
  <c r="W50" i="3"/>
  <c r="W73" i="3" s="1"/>
  <c r="F50" i="3"/>
  <c r="V50" i="3"/>
  <c r="V73" i="3" s="1"/>
  <c r="E50" i="3"/>
  <c r="U50" i="3"/>
  <c r="D50" i="3"/>
  <c r="A54" i="3"/>
  <c r="A57" i="3" s="1"/>
  <c r="AD50" i="3"/>
  <c r="AD73" i="3" s="1"/>
  <c r="L50" i="3"/>
  <c r="AH50" i="3"/>
  <c r="AH73" i="3" s="1"/>
  <c r="T50" i="3"/>
  <c r="C50" i="3"/>
  <c r="AF50" i="3"/>
  <c r="AF73" i="3" s="1"/>
  <c r="O50" i="3"/>
  <c r="A56" i="3"/>
  <c r="A59" i="3" s="1"/>
  <c r="AE50" i="3"/>
  <c r="AE73" i="3" s="1"/>
  <c r="N50" i="3"/>
  <c r="E2" i="3"/>
  <c r="C2" i="3"/>
  <c r="AC50" i="3"/>
  <c r="AC73" i="3" s="1"/>
  <c r="M50" i="3"/>
  <c r="AB50" i="3"/>
  <c r="AB73" i="3" s="1"/>
  <c r="S50" i="3"/>
  <c r="J50" i="3"/>
  <c r="A55" i="3"/>
  <c r="A58" i="3" s="1"/>
  <c r="AA50" i="3"/>
  <c r="AA73" i="3" s="1"/>
  <c r="R50" i="3"/>
  <c r="H50" i="3"/>
  <c r="Z50" i="3"/>
  <c r="Z73" i="3" s="1"/>
  <c r="P50" i="3"/>
  <c r="G50" i="3"/>
  <c r="I53" i="3"/>
  <c r="AG50" i="3"/>
  <c r="AG73" i="3" s="1"/>
  <c r="Y50" i="3"/>
  <c r="Y73" i="3" s="1"/>
  <c r="Q50" i="3"/>
  <c r="AA33" i="3"/>
  <c r="AB33" i="3"/>
  <c r="AC33" i="3"/>
  <c r="H2" i="3"/>
  <c r="AF33" i="3"/>
  <c r="F2" i="3"/>
  <c r="AG33" i="3"/>
  <c r="AH33" i="3"/>
  <c r="A22" i="3"/>
  <c r="A25" i="3" s="1"/>
  <c r="A6" i="3"/>
  <c r="A9" i="3" s="1"/>
  <c r="A7" i="3"/>
  <c r="A10" i="3" s="1"/>
  <c r="A23" i="3"/>
  <c r="A26" i="3" s="1"/>
  <c r="A8" i="3"/>
  <c r="A11" i="3" s="1"/>
  <c r="A24" i="3"/>
  <c r="A27" i="3" s="1"/>
  <c r="A38" i="3"/>
  <c r="A41" i="3" s="1"/>
  <c r="A39" i="3"/>
  <c r="A42" i="3" s="1"/>
  <c r="A40" i="3"/>
  <c r="A43" i="3" s="1"/>
  <c r="AF34" i="3"/>
  <c r="AF72" i="3" s="1"/>
  <c r="P34" i="3"/>
  <c r="AE34" i="3"/>
  <c r="AE72" i="3" s="1"/>
  <c r="O34" i="3"/>
  <c r="AG34" i="3"/>
  <c r="AG72" i="3" s="1"/>
  <c r="Q34" i="3"/>
  <c r="Z34" i="3"/>
  <c r="Y34" i="3"/>
  <c r="I34" i="3"/>
  <c r="W34" i="3"/>
  <c r="G34" i="3"/>
  <c r="AH34" i="3"/>
  <c r="AH72" i="3" s="1"/>
  <c r="R34" i="3"/>
  <c r="J34" i="3"/>
  <c r="X34" i="3"/>
  <c r="H34" i="3"/>
  <c r="AD34" i="3"/>
  <c r="AD72" i="3" s="1"/>
  <c r="V34" i="3"/>
  <c r="N34" i="3"/>
  <c r="F34" i="3"/>
  <c r="AC34" i="3"/>
  <c r="AC72" i="3" s="1"/>
  <c r="U34" i="3"/>
  <c r="M34" i="3"/>
  <c r="E34" i="3"/>
  <c r="AB34" i="3"/>
  <c r="AB72" i="3" s="1"/>
  <c r="T34" i="3"/>
  <c r="L34" i="3"/>
  <c r="D34" i="3"/>
  <c r="C34" i="3"/>
  <c r="AA34" i="3"/>
  <c r="AA72" i="3" s="1"/>
  <c r="S34" i="3"/>
  <c r="Q2" i="3"/>
  <c r="AC25" i="3"/>
  <c r="AC29" i="3" s="1"/>
  <c r="AG23" i="3"/>
  <c r="AG27" i="3" s="1"/>
  <c r="AA23" i="3"/>
  <c r="AA27" i="3" s="1"/>
  <c r="AH24" i="3"/>
  <c r="AH28" i="3" s="1"/>
  <c r="AH22" i="3"/>
  <c r="AH26" i="3" s="1"/>
  <c r="AG22" i="3"/>
  <c r="AG26" i="3" s="1"/>
  <c r="AB24" i="3"/>
  <c r="AB28" i="3" s="1"/>
  <c r="AA22" i="3"/>
  <c r="AA24" i="3"/>
  <c r="AA28" i="3" s="1"/>
  <c r="AH23" i="3"/>
  <c r="AH27" i="3" s="1"/>
  <c r="AB23" i="3"/>
  <c r="AB27" i="3" s="1"/>
  <c r="C18" i="3"/>
  <c r="AB5" i="3"/>
  <c r="AB17" i="3" s="1"/>
  <c r="AD24" i="3"/>
  <c r="AD28" i="3" s="1"/>
  <c r="AD23" i="3"/>
  <c r="AD27" i="3" s="1"/>
  <c r="AD22" i="3"/>
  <c r="AC23" i="3"/>
  <c r="AC27" i="3" s="1"/>
  <c r="AC22" i="3"/>
  <c r="AB26" i="3"/>
  <c r="AD25" i="3"/>
  <c r="AD29" i="3" s="1"/>
  <c r="G25" i="3"/>
  <c r="G29" i="3" s="1"/>
  <c r="G24" i="3"/>
  <c r="G28" i="3" s="1"/>
  <c r="G23" i="3"/>
  <c r="G27" i="3" s="1"/>
  <c r="G22" i="3"/>
  <c r="AB25" i="3"/>
  <c r="AB29" i="3" s="1"/>
  <c r="E18" i="3"/>
  <c r="AG24" i="3"/>
  <c r="AG28" i="3" s="1"/>
  <c r="AF23" i="3"/>
  <c r="AF27" i="3" s="1"/>
  <c r="AE22" i="3"/>
  <c r="AF22" i="3"/>
  <c r="AF24" i="3"/>
  <c r="AF28" i="3" s="1"/>
  <c r="AE23" i="3"/>
  <c r="AE27" i="3" s="1"/>
  <c r="AE24" i="3"/>
  <c r="AE28" i="3" s="1"/>
  <c r="AA2" i="3"/>
  <c r="AA70" i="3" s="1"/>
  <c r="G2" i="3"/>
  <c r="AH2" i="3"/>
  <c r="AH70" i="3" s="1"/>
  <c r="Z2" i="3"/>
  <c r="Z70" i="3" s="1"/>
  <c r="AG2" i="3"/>
  <c r="AG70" i="3" s="1"/>
  <c r="Y2" i="3"/>
  <c r="Y70" i="3" s="1"/>
  <c r="AF2" i="3"/>
  <c r="AF70" i="3" s="1"/>
  <c r="AE2" i="3"/>
  <c r="AE70" i="3" s="1"/>
  <c r="AD2" i="3"/>
  <c r="AD70" i="3" s="1"/>
  <c r="AC2" i="3"/>
  <c r="AC70" i="3" s="1"/>
  <c r="L2" i="3"/>
  <c r="T18" i="3"/>
  <c r="D18" i="3"/>
  <c r="S2" i="3"/>
  <c r="K2" i="3"/>
  <c r="S18" i="3"/>
  <c r="K18" i="3"/>
  <c r="R2" i="3"/>
  <c r="J2" i="3"/>
  <c r="Z18" i="3"/>
  <c r="Z71" i="3" s="1"/>
  <c r="R18" i="3"/>
  <c r="J18" i="3"/>
  <c r="U2" i="3"/>
  <c r="M2" i="3"/>
  <c r="U18" i="3"/>
  <c r="M18" i="3"/>
  <c r="T2" i="3"/>
  <c r="D2" i="3"/>
  <c r="L18" i="3"/>
  <c r="I2" i="3"/>
  <c r="Y18" i="3"/>
  <c r="Y71" i="3" s="1"/>
  <c r="Q18" i="3"/>
  <c r="I18" i="3"/>
  <c r="V2" i="3"/>
  <c r="N2" i="3"/>
  <c r="V18" i="3"/>
  <c r="N18" i="3"/>
  <c r="F18" i="3"/>
  <c r="X2" i="3"/>
  <c r="P2" i="3"/>
  <c r="X18" i="3"/>
  <c r="X71" i="3" s="1"/>
  <c r="P18" i="3"/>
  <c r="H18" i="3"/>
  <c r="W2" i="3"/>
  <c r="O2" i="3"/>
  <c r="W18" i="3"/>
  <c r="O18" i="3"/>
  <c r="M5" i="4"/>
  <c r="J6" i="4"/>
  <c r="J7" i="4" s="1"/>
  <c r="M2" i="4"/>
  <c r="M3" i="4"/>
  <c r="M7" i="4"/>
  <c r="M4" i="4"/>
  <c r="M6" i="4"/>
  <c r="S6" i="8" l="1"/>
  <c r="S5" i="8" s="1"/>
  <c r="C1" i="8"/>
  <c r="C69" i="3"/>
  <c r="AD9" i="9"/>
  <c r="AD10" i="9" s="1"/>
  <c r="V9" i="9"/>
  <c r="V10" i="9" s="1"/>
  <c r="N9" i="9"/>
  <c r="N10" i="9" s="1"/>
  <c r="F9" i="9"/>
  <c r="F10" i="9" s="1"/>
  <c r="Y9" i="9"/>
  <c r="Y10" i="9" s="1"/>
  <c r="I9" i="9"/>
  <c r="I10" i="9" s="1"/>
  <c r="AF9" i="9"/>
  <c r="AF10" i="9" s="1"/>
  <c r="X9" i="9"/>
  <c r="X10" i="9" s="1"/>
  <c r="P9" i="9"/>
  <c r="P10" i="9" s="1"/>
  <c r="H9" i="9"/>
  <c r="H10" i="9" s="1"/>
  <c r="AE9" i="9"/>
  <c r="AE10" i="9" s="1"/>
  <c r="G9" i="9"/>
  <c r="G10" i="9" s="1"/>
  <c r="AC9" i="9"/>
  <c r="AC10" i="9" s="1"/>
  <c r="U9" i="9"/>
  <c r="U10" i="9" s="1"/>
  <c r="M9" i="9"/>
  <c r="M10" i="9" s="1"/>
  <c r="E9" i="9"/>
  <c r="E10" i="9" s="1"/>
  <c r="AH9" i="9"/>
  <c r="AH10" i="9" s="1"/>
  <c r="Z9" i="9"/>
  <c r="Z10" i="9" s="1"/>
  <c r="R9" i="9"/>
  <c r="R10" i="9" s="1"/>
  <c r="J9" i="9"/>
  <c r="J10" i="9" s="1"/>
  <c r="AB9" i="9"/>
  <c r="AB10" i="9" s="1"/>
  <c r="T9" i="9"/>
  <c r="T10" i="9" s="1"/>
  <c r="L9" i="9"/>
  <c r="L10" i="9" s="1"/>
  <c r="D9" i="9"/>
  <c r="D10" i="9" s="1"/>
  <c r="Q9" i="9"/>
  <c r="Q10" i="9" s="1"/>
  <c r="AA9" i="9"/>
  <c r="AA10" i="9" s="1"/>
  <c r="S9" i="9"/>
  <c r="S10" i="9" s="1"/>
  <c r="K9" i="9"/>
  <c r="K10" i="9" s="1"/>
  <c r="C9" i="9"/>
  <c r="C10" i="9" s="1"/>
  <c r="AG9" i="9"/>
  <c r="AG10" i="9" s="1"/>
  <c r="W9" i="9"/>
  <c r="W10" i="9" s="1"/>
  <c r="O9" i="9"/>
  <c r="O10" i="9" s="1"/>
  <c r="B8" i="9"/>
  <c r="A8" i="9" s="1"/>
  <c r="B5" i="9"/>
  <c r="A5" i="9" s="1"/>
  <c r="H6" i="1" s="1"/>
  <c r="M16" i="8"/>
  <c r="N16" i="8"/>
  <c r="L16" i="8"/>
  <c r="Q16" i="8"/>
  <c r="I16" i="8"/>
  <c r="P16" i="8"/>
  <c r="R16" i="8"/>
  <c r="O16" i="8"/>
  <c r="J16" i="8"/>
  <c r="J14" i="8"/>
  <c r="M14" i="8"/>
  <c r="O14" i="8"/>
  <c r="K14" i="8"/>
  <c r="I14" i="8"/>
  <c r="L14" i="8"/>
  <c r="R14" i="8"/>
  <c r="B3" i="9"/>
  <c r="A3" i="9" s="1"/>
  <c r="H4" i="1" s="1"/>
  <c r="L5" i="3"/>
  <c r="L8" i="3" s="1"/>
  <c r="L12" i="3" s="1"/>
  <c r="C21" i="3"/>
  <c r="C23" i="3" s="1"/>
  <c r="C27" i="3" s="1"/>
  <c r="AH35" i="3"/>
  <c r="AH36" i="3" s="1"/>
  <c r="P21" i="3"/>
  <c r="P24" i="3" s="1"/>
  <c r="P28" i="3" s="1"/>
  <c r="V5" i="3"/>
  <c r="V6" i="3" s="1"/>
  <c r="M21" i="3"/>
  <c r="M24" i="3" s="1"/>
  <c r="M28" i="3" s="1"/>
  <c r="R5" i="3"/>
  <c r="R9" i="3" s="1"/>
  <c r="R13" i="3" s="1"/>
  <c r="G5" i="3"/>
  <c r="G9" i="3" s="1"/>
  <c r="G13" i="3" s="1"/>
  <c r="H5" i="3"/>
  <c r="H6" i="3" s="1"/>
  <c r="I21" i="3"/>
  <c r="I25" i="3" s="1"/>
  <c r="I29" i="3" s="1"/>
  <c r="U21" i="3"/>
  <c r="U24" i="3" s="1"/>
  <c r="U28" i="3" s="1"/>
  <c r="K21" i="3"/>
  <c r="K23" i="3" s="1"/>
  <c r="K27" i="3" s="1"/>
  <c r="E21" i="3"/>
  <c r="E25" i="3" s="1"/>
  <c r="E29" i="3" s="1"/>
  <c r="N5" i="3"/>
  <c r="N8" i="3" s="1"/>
  <c r="N12" i="3" s="1"/>
  <c r="J5" i="3"/>
  <c r="J6" i="3" s="1"/>
  <c r="P5" i="3"/>
  <c r="P7" i="3" s="1"/>
  <c r="P11" i="3" s="1"/>
  <c r="AF35" i="3"/>
  <c r="AF36" i="3" s="1"/>
  <c r="U5" i="3"/>
  <c r="U9" i="3" s="1"/>
  <c r="U13" i="3" s="1"/>
  <c r="W21" i="3"/>
  <c r="W24" i="3" s="1"/>
  <c r="W28" i="3" s="1"/>
  <c r="F21" i="3"/>
  <c r="F24" i="3" s="1"/>
  <c r="F28" i="3" s="1"/>
  <c r="I5" i="3"/>
  <c r="I7" i="3" s="1"/>
  <c r="I11" i="3" s="1"/>
  <c r="J21" i="3"/>
  <c r="J25" i="3" s="1"/>
  <c r="J29" i="3" s="1"/>
  <c r="S5" i="3"/>
  <c r="S7" i="3" s="1"/>
  <c r="S11" i="3" s="1"/>
  <c r="C5" i="3"/>
  <c r="C7" i="3" s="1"/>
  <c r="C11" i="3" s="1"/>
  <c r="H21" i="3"/>
  <c r="H22" i="3" s="1"/>
  <c r="Q21" i="3"/>
  <c r="Q24" i="3" s="1"/>
  <c r="Q28" i="3" s="1"/>
  <c r="S21" i="3"/>
  <c r="S24" i="3" s="1"/>
  <c r="S28" i="3" s="1"/>
  <c r="K5" i="3"/>
  <c r="K9" i="3" s="1"/>
  <c r="K13" i="3" s="1"/>
  <c r="O5" i="3"/>
  <c r="O8" i="3" s="1"/>
  <c r="O12" i="3" s="1"/>
  <c r="L21" i="3"/>
  <c r="L25" i="3" s="1"/>
  <c r="L29" i="3" s="1"/>
  <c r="D21" i="3"/>
  <c r="D23" i="3" s="1"/>
  <c r="D27" i="3" s="1"/>
  <c r="E5" i="3"/>
  <c r="E7" i="3" s="1"/>
  <c r="E11" i="3" s="1"/>
  <c r="T5" i="3"/>
  <c r="T6" i="3" s="1"/>
  <c r="M5" i="3"/>
  <c r="M9" i="3" s="1"/>
  <c r="M13" i="3" s="1"/>
  <c r="O21" i="3"/>
  <c r="O25" i="3" s="1"/>
  <c r="O29" i="3" s="1"/>
  <c r="X5" i="3"/>
  <c r="X6" i="3" s="1"/>
  <c r="Q5" i="3"/>
  <c r="Q8" i="3" s="1"/>
  <c r="Q12" i="3" s="1"/>
  <c r="N21" i="3"/>
  <c r="N24" i="3" s="1"/>
  <c r="N28" i="3" s="1"/>
  <c r="R21" i="3"/>
  <c r="R24" i="3" s="1"/>
  <c r="R28" i="3" s="1"/>
  <c r="W5" i="3"/>
  <c r="W9" i="3" s="1"/>
  <c r="W13" i="3" s="1"/>
  <c r="V21" i="3"/>
  <c r="V22" i="3" s="1"/>
  <c r="D5" i="3"/>
  <c r="D6" i="3" s="1"/>
  <c r="T21" i="3"/>
  <c r="T22" i="3" s="1"/>
  <c r="R37" i="3"/>
  <c r="R39" i="3" s="1"/>
  <c r="R43" i="3" s="1"/>
  <c r="AG35" i="3"/>
  <c r="AG36" i="3" s="1"/>
  <c r="F5" i="3"/>
  <c r="F7" i="3" s="1"/>
  <c r="F11" i="3" s="1"/>
  <c r="R53" i="3"/>
  <c r="R54" i="3" s="1"/>
  <c r="G53" i="3"/>
  <c r="G56" i="3" s="1"/>
  <c r="G60" i="3" s="1"/>
  <c r="S53" i="3"/>
  <c r="S54" i="3" s="1"/>
  <c r="P53" i="3"/>
  <c r="P55" i="3" s="1"/>
  <c r="P59" i="3" s="1"/>
  <c r="O53" i="3"/>
  <c r="O56" i="3" s="1"/>
  <c r="O60" i="3" s="1"/>
  <c r="D53" i="3"/>
  <c r="D55" i="3" s="1"/>
  <c r="D59" i="3" s="1"/>
  <c r="Z53" i="3"/>
  <c r="Z57" i="3" s="1"/>
  <c r="Z61" i="3" s="1"/>
  <c r="M53" i="3"/>
  <c r="M54" i="3" s="1"/>
  <c r="M58" i="3" s="1"/>
  <c r="AF51" i="3"/>
  <c r="AF52" i="3" s="1"/>
  <c r="U53" i="3"/>
  <c r="U54" i="3" s="1"/>
  <c r="U58" i="3" s="1"/>
  <c r="H53" i="3"/>
  <c r="H57" i="3" s="1"/>
  <c r="H61" i="3" s="1"/>
  <c r="E53" i="3"/>
  <c r="E54" i="3" s="1"/>
  <c r="E58" i="3" s="1"/>
  <c r="V53" i="3"/>
  <c r="V54" i="3" s="1"/>
  <c r="V58" i="3" s="1"/>
  <c r="AH51" i="3"/>
  <c r="AH52" i="3" s="1"/>
  <c r="F53" i="3"/>
  <c r="F57" i="3" s="1"/>
  <c r="F61" i="3" s="1"/>
  <c r="N53" i="3"/>
  <c r="N56" i="3" s="1"/>
  <c r="N60" i="3" s="1"/>
  <c r="L53" i="3"/>
  <c r="L56" i="3" s="1"/>
  <c r="L60" i="3" s="1"/>
  <c r="W53" i="3"/>
  <c r="W55" i="3" s="1"/>
  <c r="W59" i="3" s="1"/>
  <c r="T53" i="3"/>
  <c r="T54" i="3" s="1"/>
  <c r="T58" i="3" s="1"/>
  <c r="J53" i="3"/>
  <c r="J56" i="3" s="1"/>
  <c r="J60" i="3" s="1"/>
  <c r="AE53" i="3"/>
  <c r="AE55" i="3" s="1"/>
  <c r="AE59" i="3" s="1"/>
  <c r="K53" i="3"/>
  <c r="K55" i="3" s="1"/>
  <c r="K59" i="3" s="1"/>
  <c r="X53" i="3"/>
  <c r="X56" i="3" s="1"/>
  <c r="X60" i="3" s="1"/>
  <c r="AE51" i="3"/>
  <c r="AE52" i="3" s="1"/>
  <c r="A61" i="3"/>
  <c r="C53" i="3"/>
  <c r="C57" i="3" s="1"/>
  <c r="C61" i="3" s="1"/>
  <c r="AF53" i="3"/>
  <c r="AF65" i="3" s="1"/>
  <c r="AH53" i="3"/>
  <c r="AH56" i="3" s="1"/>
  <c r="AH60" i="3" s="1"/>
  <c r="AG37" i="3"/>
  <c r="AG49" i="3" s="1"/>
  <c r="F54" i="3"/>
  <c r="F58" i="3" s="1"/>
  <c r="AD51" i="3"/>
  <c r="AD52" i="3" s="1"/>
  <c r="AD53" i="3"/>
  <c r="AC51" i="3"/>
  <c r="AC52" i="3" s="1"/>
  <c r="AC53" i="3"/>
  <c r="AA51" i="3"/>
  <c r="AA53" i="3"/>
  <c r="AB51" i="3"/>
  <c r="AB52" i="3" s="1"/>
  <c r="AB53" i="3"/>
  <c r="Y53" i="3"/>
  <c r="I55" i="3"/>
  <c r="I59" i="3" s="1"/>
  <c r="I54" i="3"/>
  <c r="I57" i="3"/>
  <c r="I61" i="3" s="1"/>
  <c r="I56" i="3"/>
  <c r="I60" i="3" s="1"/>
  <c r="AG51" i="3"/>
  <c r="AG52" i="3" s="1"/>
  <c r="AG53" i="3"/>
  <c r="AG65" i="3" s="1"/>
  <c r="G33" i="3"/>
  <c r="G71" i="3" s="1"/>
  <c r="Q53" i="3"/>
  <c r="AF37" i="3"/>
  <c r="AF40" i="3" s="1"/>
  <c r="AF44" i="3" s="1"/>
  <c r="A29" i="3"/>
  <c r="A13" i="3"/>
  <c r="A45" i="3"/>
  <c r="AG30" i="3"/>
  <c r="AG31" i="3" s="1"/>
  <c r="Z37" i="3"/>
  <c r="AH37" i="3"/>
  <c r="AE35" i="3"/>
  <c r="AE36" i="3" s="1"/>
  <c r="AE37" i="3"/>
  <c r="AE49" i="3" s="1"/>
  <c r="AA35" i="3"/>
  <c r="AA36" i="3" s="1"/>
  <c r="AA37" i="3"/>
  <c r="AA49" i="3" s="1"/>
  <c r="AB35" i="3"/>
  <c r="AB36" i="3" s="1"/>
  <c r="AB37" i="3"/>
  <c r="AB49" i="3" s="1"/>
  <c r="AC35" i="3"/>
  <c r="AC36" i="3" s="1"/>
  <c r="AC37" i="3"/>
  <c r="AC49" i="3" s="1"/>
  <c r="AD37" i="3"/>
  <c r="AD49" i="3" s="1"/>
  <c r="AD35" i="3"/>
  <c r="AD36" i="3" s="1"/>
  <c r="N37" i="3"/>
  <c r="K37" i="3"/>
  <c r="J37" i="3"/>
  <c r="V37" i="3"/>
  <c r="L37" i="3"/>
  <c r="D37" i="3"/>
  <c r="C37" i="3"/>
  <c r="G37" i="3"/>
  <c r="M37" i="3"/>
  <c r="S37" i="3"/>
  <c r="W37" i="3"/>
  <c r="T37" i="3"/>
  <c r="O37" i="3"/>
  <c r="I37" i="3"/>
  <c r="E37" i="3"/>
  <c r="H37" i="3"/>
  <c r="Q37" i="3"/>
  <c r="U37" i="3"/>
  <c r="P37" i="3"/>
  <c r="Y37" i="3"/>
  <c r="F37" i="3"/>
  <c r="X37" i="3"/>
  <c r="AA32" i="3"/>
  <c r="AA26" i="3"/>
  <c r="AA30" i="3" s="1"/>
  <c r="AA31" i="3" s="1"/>
  <c r="AH32" i="3"/>
  <c r="AH30" i="3"/>
  <c r="AH31" i="3" s="1"/>
  <c r="AG32" i="3"/>
  <c r="AB30" i="3"/>
  <c r="AB31" i="3" s="1"/>
  <c r="Y5" i="3"/>
  <c r="AG5" i="3"/>
  <c r="AG17" i="3" s="1"/>
  <c r="AG3" i="3"/>
  <c r="AG4" i="3" s="1"/>
  <c r="Z5" i="3"/>
  <c r="AC5" i="3"/>
  <c r="AC17" i="3" s="1"/>
  <c r="AH5" i="3"/>
  <c r="AH17" i="3" s="1"/>
  <c r="AH3" i="3"/>
  <c r="AH4" i="3" s="1"/>
  <c r="AD5" i="3"/>
  <c r="AD17" i="3" s="1"/>
  <c r="AA5" i="3"/>
  <c r="AA17" i="3" s="1"/>
  <c r="AE5" i="3"/>
  <c r="AE17" i="3" s="1"/>
  <c r="AB8" i="3"/>
  <c r="AB12" i="3" s="1"/>
  <c r="AB7" i="3"/>
  <c r="AB11" i="3" s="1"/>
  <c r="AB6" i="3"/>
  <c r="AB9" i="3"/>
  <c r="AB13" i="3" s="1"/>
  <c r="AF3" i="3"/>
  <c r="AF4" i="3" s="1"/>
  <c r="AF5" i="3"/>
  <c r="AF17" i="3" s="1"/>
  <c r="AF26" i="3"/>
  <c r="AF30" i="3" s="1"/>
  <c r="AF31" i="3" s="1"/>
  <c r="AF32" i="3"/>
  <c r="AB32" i="3"/>
  <c r="Z19" i="3"/>
  <c r="Z20" i="3" s="1"/>
  <c r="Z21" i="3"/>
  <c r="Z33" i="3" s="1"/>
  <c r="G26" i="3"/>
  <c r="G30" i="3" s="1"/>
  <c r="G32" i="3"/>
  <c r="AE32" i="3"/>
  <c r="AE26" i="3"/>
  <c r="AE30" i="3" s="1"/>
  <c r="AE31" i="3" s="1"/>
  <c r="X19" i="3"/>
  <c r="W19" i="3" s="1"/>
  <c r="X21" i="3"/>
  <c r="X33" i="3" s="1"/>
  <c r="AC26" i="3"/>
  <c r="AC30" i="3" s="1"/>
  <c r="AC31" i="3" s="1"/>
  <c r="AC32" i="3"/>
  <c r="Y19" i="3"/>
  <c r="Y20" i="3" s="1"/>
  <c r="Y21" i="3"/>
  <c r="Y33" i="3" s="1"/>
  <c r="AD32" i="3"/>
  <c r="AD26" i="3"/>
  <c r="AD30" i="3" s="1"/>
  <c r="AD31" i="3" s="1"/>
  <c r="B10" i="9" l="1"/>
  <c r="A10" i="9" s="1"/>
  <c r="I6" i="3"/>
  <c r="J22" i="3"/>
  <c r="R23" i="3"/>
  <c r="R27" i="3" s="1"/>
  <c r="J24" i="3"/>
  <c r="J28" i="3" s="1"/>
  <c r="V8" i="3"/>
  <c r="V12" i="3" s="1"/>
  <c r="M25" i="3"/>
  <c r="M29" i="3" s="1"/>
  <c r="J23" i="3"/>
  <c r="J27" i="3" s="1"/>
  <c r="E23" i="3"/>
  <c r="E27" i="3" s="1"/>
  <c r="F9" i="3"/>
  <c r="F13" i="3" s="1"/>
  <c r="V7" i="3"/>
  <c r="V11" i="3" s="1"/>
  <c r="X57" i="3"/>
  <c r="X61" i="3" s="1"/>
  <c r="F56" i="3"/>
  <c r="F60" i="3" s="1"/>
  <c r="R22" i="3"/>
  <c r="R25" i="3"/>
  <c r="R29" i="3" s="1"/>
  <c r="X55" i="3"/>
  <c r="X59" i="3" s="1"/>
  <c r="F55" i="3"/>
  <c r="F59" i="3" s="1"/>
  <c r="U56" i="3"/>
  <c r="U60" i="3" s="1"/>
  <c r="R6" i="3"/>
  <c r="R10" i="3" s="1"/>
  <c r="G55" i="3"/>
  <c r="G59" i="3" s="1"/>
  <c r="G54" i="3"/>
  <c r="G58" i="3" s="1"/>
  <c r="I22" i="3"/>
  <c r="I26" i="3" s="1"/>
  <c r="E6" i="3"/>
  <c r="E9" i="3"/>
  <c r="E13" i="3" s="1"/>
  <c r="R7" i="3"/>
  <c r="R11" i="3" s="1"/>
  <c r="E8" i="3"/>
  <c r="E12" i="3" s="1"/>
  <c r="C75" i="3"/>
  <c r="C74" i="3"/>
  <c r="F20" i="2" s="1"/>
  <c r="C77" i="3"/>
  <c r="C76" i="3"/>
  <c r="W22" i="3"/>
  <c r="W26" i="3" s="1"/>
  <c r="O24" i="3"/>
  <c r="O28" i="3" s="1"/>
  <c r="S23" i="3"/>
  <c r="S27" i="3" s="1"/>
  <c r="L9" i="3"/>
  <c r="L13" i="3" s="1"/>
  <c r="R8" i="3"/>
  <c r="R12" i="3" s="1"/>
  <c r="C24" i="3"/>
  <c r="C28" i="3" s="1"/>
  <c r="Z35" i="3"/>
  <c r="Z36" i="3" s="1"/>
  <c r="S22" i="3"/>
  <c r="V25" i="3"/>
  <c r="V29" i="3" s="1"/>
  <c r="K24" i="3"/>
  <c r="K28" i="3" s="1"/>
  <c r="S25" i="3"/>
  <c r="S29" i="3" s="1"/>
  <c r="C6" i="3"/>
  <c r="C22" i="3"/>
  <c r="C26" i="3" s="1"/>
  <c r="G57" i="3"/>
  <c r="G61" i="3" s="1"/>
  <c r="O22" i="3"/>
  <c r="O23" i="3"/>
  <c r="O27" i="3" s="1"/>
  <c r="W25" i="3"/>
  <c r="W29" i="3" s="1"/>
  <c r="C25" i="3"/>
  <c r="C29" i="3" s="1"/>
  <c r="H24" i="3"/>
  <c r="H28" i="3" s="1"/>
  <c r="U23" i="3"/>
  <c r="U27" i="3" s="1"/>
  <c r="M56" i="3"/>
  <c r="M60" i="3" s="1"/>
  <c r="R40" i="3"/>
  <c r="R44" i="3" s="1"/>
  <c r="X8" i="3"/>
  <c r="X12" i="3" s="1"/>
  <c r="G7" i="3"/>
  <c r="G11" i="3" s="1"/>
  <c r="L6" i="3"/>
  <c r="L10" i="3" s="1"/>
  <c r="L7" i="3"/>
  <c r="L11" i="3" s="1"/>
  <c r="J7" i="3"/>
  <c r="J11" i="3" s="1"/>
  <c r="J9" i="3"/>
  <c r="J13" i="3" s="1"/>
  <c r="G6" i="3"/>
  <c r="G10" i="3" s="1"/>
  <c r="O7" i="3"/>
  <c r="O11" i="3" s="1"/>
  <c r="S8" i="3"/>
  <c r="S12" i="3" s="1"/>
  <c r="S9" i="3"/>
  <c r="S13" i="3" s="1"/>
  <c r="D7" i="3"/>
  <c r="D11" i="3" s="1"/>
  <c r="G8" i="3"/>
  <c r="G12" i="3" s="1"/>
  <c r="O9" i="3"/>
  <c r="O13" i="3" s="1"/>
  <c r="D9" i="3"/>
  <c r="D13" i="3" s="1"/>
  <c r="K8" i="3"/>
  <c r="K12" i="3" s="1"/>
  <c r="O6" i="3"/>
  <c r="O10" i="3" s="1"/>
  <c r="D8" i="3"/>
  <c r="D12" i="3" s="1"/>
  <c r="P9" i="3"/>
  <c r="P13" i="3" s="1"/>
  <c r="H2" i="1"/>
  <c r="B6" i="9"/>
  <c r="H10" i="1" s="1"/>
  <c r="W23" i="3"/>
  <c r="W27" i="3" s="1"/>
  <c r="H55" i="3"/>
  <c r="H59" i="3" s="1"/>
  <c r="U6" i="3"/>
  <c r="U10" i="3" s="1"/>
  <c r="P56" i="3"/>
  <c r="P60" i="3" s="1"/>
  <c r="T23" i="3"/>
  <c r="T27" i="3" s="1"/>
  <c r="N25" i="3"/>
  <c r="N29" i="3" s="1"/>
  <c r="T24" i="3"/>
  <c r="T28" i="3" s="1"/>
  <c r="P54" i="3"/>
  <c r="P58" i="3" s="1"/>
  <c r="E57" i="3"/>
  <c r="E61" i="3" s="1"/>
  <c r="H23" i="3"/>
  <c r="H27" i="3" s="1"/>
  <c r="U22" i="3"/>
  <c r="U26" i="3" s="1"/>
  <c r="S56" i="3"/>
  <c r="S60" i="3" s="1"/>
  <c r="T57" i="3"/>
  <c r="T61" i="3" s="1"/>
  <c r="Q22" i="3"/>
  <c r="P22" i="3"/>
  <c r="P26" i="3" s="1"/>
  <c r="D25" i="3"/>
  <c r="D29" i="3" s="1"/>
  <c r="L23" i="3"/>
  <c r="L27" i="3" s="1"/>
  <c r="E24" i="3"/>
  <c r="E28" i="3" s="1"/>
  <c r="F6" i="3"/>
  <c r="F10" i="3" s="1"/>
  <c r="N9" i="3"/>
  <c r="N13" i="3" s="1"/>
  <c r="V55" i="3"/>
  <c r="V59" i="3" s="1"/>
  <c r="P25" i="3"/>
  <c r="P29" i="3" s="1"/>
  <c r="L22" i="3"/>
  <c r="L26" i="3" s="1"/>
  <c r="E22" i="3"/>
  <c r="E26" i="3" s="1"/>
  <c r="F8" i="3"/>
  <c r="F12" i="3" s="1"/>
  <c r="U7" i="3"/>
  <c r="U11" i="3" s="1"/>
  <c r="M22" i="3"/>
  <c r="P23" i="3"/>
  <c r="P27" i="3" s="1"/>
  <c r="U25" i="3"/>
  <c r="U29" i="3" s="1"/>
  <c r="L24" i="3"/>
  <c r="L28" i="3" s="1"/>
  <c r="Q25" i="3"/>
  <c r="Q29" i="3" s="1"/>
  <c r="N7" i="3"/>
  <c r="N11" i="3" s="1"/>
  <c r="AE65" i="3"/>
  <c r="E55" i="3"/>
  <c r="E59" i="3" s="1"/>
  <c r="M23" i="3"/>
  <c r="M27" i="3" s="1"/>
  <c r="W8" i="3"/>
  <c r="W12" i="3" s="1"/>
  <c r="T9" i="3"/>
  <c r="T13" i="3" s="1"/>
  <c r="R55" i="3"/>
  <c r="R59" i="3" s="1"/>
  <c r="O55" i="3"/>
  <c r="O59" i="3" s="1"/>
  <c r="U8" i="3"/>
  <c r="U12" i="3" s="1"/>
  <c r="R41" i="3"/>
  <c r="R45" i="3" s="1"/>
  <c r="T25" i="3"/>
  <c r="T29" i="3" s="1"/>
  <c r="N23" i="3"/>
  <c r="N27" i="3" s="1"/>
  <c r="Q23" i="3"/>
  <c r="Q27" i="3" s="1"/>
  <c r="S6" i="3"/>
  <c r="S17" i="3" s="1"/>
  <c r="S70" i="3" s="1"/>
  <c r="N6" i="3"/>
  <c r="N10" i="3" s="1"/>
  <c r="R38" i="3"/>
  <c r="J54" i="3"/>
  <c r="J58" i="3" s="1"/>
  <c r="N22" i="3"/>
  <c r="D24" i="3"/>
  <c r="D28" i="3" s="1"/>
  <c r="Q9" i="3"/>
  <c r="Q13" i="3" s="1"/>
  <c r="E56" i="3"/>
  <c r="E60" i="3" s="1"/>
  <c r="H25" i="3"/>
  <c r="H29" i="3" s="1"/>
  <c r="D22" i="3"/>
  <c r="I9" i="3"/>
  <c r="I13" i="3" s="1"/>
  <c r="M6" i="3"/>
  <c r="M10" i="3" s="1"/>
  <c r="J8" i="3"/>
  <c r="J12" i="3" s="1"/>
  <c r="V9" i="3"/>
  <c r="V13" i="3" s="1"/>
  <c r="V56" i="3"/>
  <c r="V60" i="3" s="1"/>
  <c r="D56" i="3"/>
  <c r="D60" i="3" s="1"/>
  <c r="M8" i="3"/>
  <c r="M12" i="3" s="1"/>
  <c r="L54" i="3"/>
  <c r="L58" i="3" s="1"/>
  <c r="V23" i="3"/>
  <c r="V27" i="3" s="1"/>
  <c r="I23" i="3"/>
  <c r="I27" i="3" s="1"/>
  <c r="K22" i="3"/>
  <c r="F22" i="3"/>
  <c r="I8" i="3"/>
  <c r="I12" i="3" s="1"/>
  <c r="K6" i="3"/>
  <c r="K10" i="3" s="1"/>
  <c r="Q7" i="3"/>
  <c r="Q11" i="3" s="1"/>
  <c r="W7" i="3"/>
  <c r="W11" i="3" s="1"/>
  <c r="X7" i="3"/>
  <c r="X11" i="3" s="1"/>
  <c r="C8" i="3"/>
  <c r="C12" i="3" s="1"/>
  <c r="P8" i="3"/>
  <c r="P12" i="3" s="1"/>
  <c r="T7" i="3"/>
  <c r="T11" i="3" s="1"/>
  <c r="H7" i="3"/>
  <c r="H11" i="3" s="1"/>
  <c r="R57" i="3"/>
  <c r="R61" i="3" s="1"/>
  <c r="O54" i="3"/>
  <c r="O58" i="3" s="1"/>
  <c r="D54" i="3"/>
  <c r="D58" i="3" s="1"/>
  <c r="AE54" i="3"/>
  <c r="AE58" i="3" s="1"/>
  <c r="M7" i="3"/>
  <c r="M11" i="3" s="1"/>
  <c r="F25" i="3"/>
  <c r="F29" i="3" s="1"/>
  <c r="Q6" i="3"/>
  <c r="V24" i="3"/>
  <c r="V28" i="3" s="1"/>
  <c r="I24" i="3"/>
  <c r="I28" i="3" s="1"/>
  <c r="K25" i="3"/>
  <c r="K29" i="3" s="1"/>
  <c r="F23" i="3"/>
  <c r="F27" i="3" s="1"/>
  <c r="K7" i="3"/>
  <c r="K11" i="3" s="1"/>
  <c r="W6" i="3"/>
  <c r="W10" i="3" s="1"/>
  <c r="X9" i="3"/>
  <c r="X13" i="3" s="1"/>
  <c r="C9" i="3"/>
  <c r="C13" i="3" s="1"/>
  <c r="P6" i="3"/>
  <c r="P10" i="3" s="1"/>
  <c r="T8" i="3"/>
  <c r="T12" i="3" s="1"/>
  <c r="H9" i="3"/>
  <c r="H13" i="3" s="1"/>
  <c r="R56" i="3"/>
  <c r="R60" i="3" s="1"/>
  <c r="D57" i="3"/>
  <c r="D61" i="3" s="1"/>
  <c r="H8" i="3"/>
  <c r="H12" i="3" s="1"/>
  <c r="M55" i="3"/>
  <c r="M59" i="3" s="1"/>
  <c r="T56" i="3"/>
  <c r="T60" i="3" s="1"/>
  <c r="H54" i="3"/>
  <c r="H58" i="3" s="1"/>
  <c r="Z55" i="3"/>
  <c r="Z59" i="3" s="1"/>
  <c r="O57" i="3"/>
  <c r="O61" i="3" s="1"/>
  <c r="L55" i="3"/>
  <c r="L59" i="3" s="1"/>
  <c r="AE57" i="3"/>
  <c r="AE61" i="3" s="1"/>
  <c r="X54" i="3"/>
  <c r="X64" i="3" s="1"/>
  <c r="V57" i="3"/>
  <c r="V61" i="3" s="1"/>
  <c r="K54" i="3"/>
  <c r="K58" i="3" s="1"/>
  <c r="P57" i="3"/>
  <c r="P61" i="3" s="1"/>
  <c r="T55" i="3"/>
  <c r="T59" i="3" s="1"/>
  <c r="U55" i="3"/>
  <c r="U59" i="3" s="1"/>
  <c r="K57" i="3"/>
  <c r="K61" i="3" s="1"/>
  <c r="H56" i="3"/>
  <c r="H60" i="3" s="1"/>
  <c r="Z56" i="3"/>
  <c r="Z60" i="3" s="1"/>
  <c r="W54" i="3"/>
  <c r="W58" i="3" s="1"/>
  <c r="N57" i="3"/>
  <c r="N61" i="3" s="1"/>
  <c r="S55" i="3"/>
  <c r="S59" i="3" s="1"/>
  <c r="Z54" i="3"/>
  <c r="Z58" i="3" s="1"/>
  <c r="AE56" i="3"/>
  <c r="AE60" i="3" s="1"/>
  <c r="L57" i="3"/>
  <c r="L61" i="3" s="1"/>
  <c r="M57" i="3"/>
  <c r="M61" i="3" s="1"/>
  <c r="N54" i="3"/>
  <c r="S57" i="3"/>
  <c r="S61" i="3" s="1"/>
  <c r="K56" i="3"/>
  <c r="K60" i="3" s="1"/>
  <c r="N55" i="3"/>
  <c r="N59" i="3" s="1"/>
  <c r="J57" i="3"/>
  <c r="J61" i="3" s="1"/>
  <c r="U57" i="3"/>
  <c r="U61" i="3" s="1"/>
  <c r="J55" i="3"/>
  <c r="J59" i="3" s="1"/>
  <c r="W57" i="3"/>
  <c r="W61" i="3" s="1"/>
  <c r="W56" i="3"/>
  <c r="W60" i="3" s="1"/>
  <c r="AH54" i="3"/>
  <c r="AH58" i="3" s="1"/>
  <c r="C54" i="3"/>
  <c r="C58" i="3" s="1"/>
  <c r="AH57" i="3"/>
  <c r="AH61" i="3" s="1"/>
  <c r="C55" i="3"/>
  <c r="C59" i="3" s="1"/>
  <c r="AG38" i="3"/>
  <c r="AG42" i="3" s="1"/>
  <c r="AH55" i="3"/>
  <c r="AH59" i="3" s="1"/>
  <c r="C56" i="3"/>
  <c r="C60" i="3" s="1"/>
  <c r="AH65" i="3"/>
  <c r="W65" i="3"/>
  <c r="AG40" i="3"/>
  <c r="AG44" i="3" s="1"/>
  <c r="F65" i="3"/>
  <c r="F73" i="3" s="1"/>
  <c r="AF55" i="3"/>
  <c r="AF59" i="3" s="1"/>
  <c r="V65" i="3"/>
  <c r="AF56" i="3"/>
  <c r="AF60" i="3" s="1"/>
  <c r="AF54" i="3"/>
  <c r="AF58" i="3" s="1"/>
  <c r="I65" i="3"/>
  <c r="I73" i="3" s="1"/>
  <c r="AG41" i="3"/>
  <c r="AG45" i="3" s="1"/>
  <c r="AF57" i="3"/>
  <c r="AF61" i="3" s="1"/>
  <c r="AG39" i="3"/>
  <c r="AG43" i="3" s="1"/>
  <c r="AD57" i="3"/>
  <c r="AD61" i="3" s="1"/>
  <c r="AD65" i="3"/>
  <c r="AD54" i="3"/>
  <c r="AD55" i="3"/>
  <c r="AD59" i="3" s="1"/>
  <c r="AD56" i="3"/>
  <c r="AD60" i="3" s="1"/>
  <c r="AC65" i="3"/>
  <c r="AC54" i="3"/>
  <c r="AC57" i="3"/>
  <c r="AC61" i="3" s="1"/>
  <c r="AC55" i="3"/>
  <c r="AC59" i="3" s="1"/>
  <c r="AC56" i="3"/>
  <c r="AC60" i="3" s="1"/>
  <c r="S58" i="3"/>
  <c r="Z65" i="3"/>
  <c r="AA57" i="3"/>
  <c r="AA61" i="3" s="1"/>
  <c r="AA54" i="3"/>
  <c r="AA65" i="3"/>
  <c r="AA56" i="3"/>
  <c r="AA60" i="3" s="1"/>
  <c r="AA55" i="3"/>
  <c r="AA59" i="3" s="1"/>
  <c r="AB55" i="3"/>
  <c r="AB59" i="3" s="1"/>
  <c r="AB65" i="3"/>
  <c r="AB56" i="3"/>
  <c r="AB60" i="3" s="1"/>
  <c r="AB54" i="3"/>
  <c r="AB57" i="3"/>
  <c r="AB61" i="3" s="1"/>
  <c r="Z51" i="3"/>
  <c r="AA52" i="3"/>
  <c r="X65" i="3"/>
  <c r="R58" i="3"/>
  <c r="AH39" i="3"/>
  <c r="AH43" i="3" s="1"/>
  <c r="AH49" i="3"/>
  <c r="Q54" i="3"/>
  <c r="Q56" i="3"/>
  <c r="Q60" i="3" s="1"/>
  <c r="Q55" i="3"/>
  <c r="Q59" i="3" s="1"/>
  <c r="Q57" i="3"/>
  <c r="Q61" i="3" s="1"/>
  <c r="Z41" i="3"/>
  <c r="Z45" i="3" s="1"/>
  <c r="Y55" i="3"/>
  <c r="Y59" i="3" s="1"/>
  <c r="Y57" i="3"/>
  <c r="Y61" i="3" s="1"/>
  <c r="Y56" i="3"/>
  <c r="Y60" i="3" s="1"/>
  <c r="Y54" i="3"/>
  <c r="AG57" i="3"/>
  <c r="AG61" i="3" s="1"/>
  <c r="AG54" i="3"/>
  <c r="AG56" i="3"/>
  <c r="AG60" i="3" s="1"/>
  <c r="AG55" i="3"/>
  <c r="AG59" i="3" s="1"/>
  <c r="A62" i="3"/>
  <c r="AF38" i="3"/>
  <c r="AF42" i="3" s="1"/>
  <c r="AF49" i="3"/>
  <c r="I64" i="3"/>
  <c r="I58" i="3"/>
  <c r="I62" i="3" s="1"/>
  <c r="A14" i="3"/>
  <c r="AF39" i="3"/>
  <c r="AF43" i="3" s="1"/>
  <c r="A30" i="3"/>
  <c r="AF41" i="3"/>
  <c r="AF45" i="3" s="1"/>
  <c r="A46" i="3"/>
  <c r="Z38" i="3"/>
  <c r="Z42" i="3" s="1"/>
  <c r="Z39" i="3"/>
  <c r="Z43" i="3" s="1"/>
  <c r="Z40" i="3"/>
  <c r="Z44" i="3" s="1"/>
  <c r="AH41" i="3"/>
  <c r="AH45" i="3" s="1"/>
  <c r="AH40" i="3"/>
  <c r="AH44" i="3" s="1"/>
  <c r="AH38" i="3"/>
  <c r="AH42" i="3" s="1"/>
  <c r="AE40" i="3"/>
  <c r="AE44" i="3" s="1"/>
  <c r="AE41" i="3"/>
  <c r="AE45" i="3" s="1"/>
  <c r="AE38" i="3"/>
  <c r="AE39" i="3"/>
  <c r="AE43" i="3" s="1"/>
  <c r="J40" i="3"/>
  <c r="J44" i="3" s="1"/>
  <c r="J39" i="3"/>
  <c r="J43" i="3" s="1"/>
  <c r="J38" i="3"/>
  <c r="J41" i="3"/>
  <c r="J45" i="3" s="1"/>
  <c r="S41" i="3"/>
  <c r="S45" i="3" s="1"/>
  <c r="S40" i="3"/>
  <c r="S44" i="3" s="1"/>
  <c r="S39" i="3"/>
  <c r="S43" i="3" s="1"/>
  <c r="S38" i="3"/>
  <c r="AB38" i="3"/>
  <c r="AB41" i="3"/>
  <c r="AB45" i="3" s="1"/>
  <c r="AB40" i="3"/>
  <c r="AB44" i="3" s="1"/>
  <c r="AB39" i="3"/>
  <c r="AB43" i="3" s="1"/>
  <c r="Q39" i="3"/>
  <c r="Q43" i="3" s="1"/>
  <c r="Q38" i="3"/>
  <c r="Q40" i="3"/>
  <c r="Q44" i="3" s="1"/>
  <c r="Q41" i="3"/>
  <c r="Q45" i="3" s="1"/>
  <c r="M39" i="3"/>
  <c r="M43" i="3" s="1"/>
  <c r="M41" i="3"/>
  <c r="M45" i="3" s="1"/>
  <c r="M40" i="3"/>
  <c r="M38" i="3"/>
  <c r="M42" i="3" s="1"/>
  <c r="N40" i="3"/>
  <c r="N44" i="3" s="1"/>
  <c r="N41" i="3"/>
  <c r="N45" i="3" s="1"/>
  <c r="N38" i="3"/>
  <c r="N39" i="3"/>
  <c r="N43" i="3" s="1"/>
  <c r="AA41" i="3"/>
  <c r="AA45" i="3" s="1"/>
  <c r="AA40" i="3"/>
  <c r="AA44" i="3" s="1"/>
  <c r="AA39" i="3"/>
  <c r="AA43" i="3" s="1"/>
  <c r="AA38" i="3"/>
  <c r="L41" i="3"/>
  <c r="L45" i="3" s="1"/>
  <c r="L38" i="3"/>
  <c r="L42" i="3" s="1"/>
  <c r="L40" i="3"/>
  <c r="L44" i="3" s="1"/>
  <c r="L39" i="3"/>
  <c r="Y39" i="3"/>
  <c r="Y43" i="3" s="1"/>
  <c r="Y38" i="3"/>
  <c r="Y41" i="3"/>
  <c r="Y45" i="3" s="1"/>
  <c r="Y40" i="3"/>
  <c r="Y44" i="3" s="1"/>
  <c r="U39" i="3"/>
  <c r="U43" i="3" s="1"/>
  <c r="U41" i="3"/>
  <c r="U45" i="3" s="1"/>
  <c r="U40" i="3"/>
  <c r="U38" i="3"/>
  <c r="U42" i="3" s="1"/>
  <c r="K41" i="3"/>
  <c r="K45" i="3" s="1"/>
  <c r="K40" i="3"/>
  <c r="K44" i="3" s="1"/>
  <c r="K39" i="3"/>
  <c r="K43" i="3" s="1"/>
  <c r="K38" i="3"/>
  <c r="H38" i="3"/>
  <c r="H41" i="3"/>
  <c r="H45" i="3" s="1"/>
  <c r="H39" i="3"/>
  <c r="H43" i="3" s="1"/>
  <c r="H40" i="3"/>
  <c r="H44" i="3" s="1"/>
  <c r="G41" i="3"/>
  <c r="G45" i="3" s="1"/>
  <c r="G39" i="3"/>
  <c r="G43" i="3" s="1"/>
  <c r="G38" i="3"/>
  <c r="G40" i="3"/>
  <c r="G44" i="3" s="1"/>
  <c r="AD40" i="3"/>
  <c r="AD44" i="3" s="1"/>
  <c r="AD41" i="3"/>
  <c r="AD45" i="3" s="1"/>
  <c r="AD39" i="3"/>
  <c r="AD43" i="3" s="1"/>
  <c r="AD38" i="3"/>
  <c r="V40" i="3"/>
  <c r="V44" i="3" s="1"/>
  <c r="V41" i="3"/>
  <c r="V45" i="3" s="1"/>
  <c r="V38" i="3"/>
  <c r="V39" i="3"/>
  <c r="V43" i="3" s="1"/>
  <c r="W41" i="3"/>
  <c r="W45" i="3" s="1"/>
  <c r="W39" i="3"/>
  <c r="W43" i="3" s="1"/>
  <c r="W40" i="3"/>
  <c r="W44" i="3" s="1"/>
  <c r="W38" i="3"/>
  <c r="X38" i="3"/>
  <c r="X39" i="3"/>
  <c r="X43" i="3" s="1"/>
  <c r="X40" i="3"/>
  <c r="X44" i="3" s="1"/>
  <c r="X41" i="3"/>
  <c r="X45" i="3" s="1"/>
  <c r="E39" i="3"/>
  <c r="E43" i="3" s="1"/>
  <c r="E41" i="3"/>
  <c r="E45" i="3" s="1"/>
  <c r="E40" i="3"/>
  <c r="E44" i="3" s="1"/>
  <c r="E38" i="3"/>
  <c r="C41" i="3"/>
  <c r="C40" i="3"/>
  <c r="C44" i="3" s="1"/>
  <c r="C39" i="3"/>
  <c r="C43" i="3" s="1"/>
  <c r="C38" i="3"/>
  <c r="C42" i="3" s="1"/>
  <c r="O41" i="3"/>
  <c r="O45" i="3" s="1"/>
  <c r="O40" i="3"/>
  <c r="O44" i="3" s="1"/>
  <c r="O38" i="3"/>
  <c r="O39" i="3"/>
  <c r="O43" i="3" s="1"/>
  <c r="T41" i="3"/>
  <c r="T45" i="3" s="1"/>
  <c r="T40" i="3"/>
  <c r="T44" i="3" s="1"/>
  <c r="T39" i="3"/>
  <c r="T38" i="3"/>
  <c r="T42" i="3" s="1"/>
  <c r="AC39" i="3"/>
  <c r="AC43" i="3" s="1"/>
  <c r="AC41" i="3"/>
  <c r="AC45" i="3" s="1"/>
  <c r="AC40" i="3"/>
  <c r="AC38" i="3"/>
  <c r="AC42" i="3" s="1"/>
  <c r="P38" i="3"/>
  <c r="P40" i="3"/>
  <c r="P44" i="3" s="1"/>
  <c r="P41" i="3"/>
  <c r="P45" i="3" s="1"/>
  <c r="P39" i="3"/>
  <c r="P43" i="3" s="1"/>
  <c r="F40" i="3"/>
  <c r="F44" i="3" s="1"/>
  <c r="F41" i="3"/>
  <c r="F39" i="3"/>
  <c r="F43" i="3" s="1"/>
  <c r="F38" i="3"/>
  <c r="F42" i="3" s="1"/>
  <c r="I39" i="3"/>
  <c r="I43" i="3" s="1"/>
  <c r="I38" i="3"/>
  <c r="I41" i="3"/>
  <c r="I45" i="3" s="1"/>
  <c r="I40" i="3"/>
  <c r="I44" i="3" s="1"/>
  <c r="D38" i="3"/>
  <c r="D42" i="3" s="1"/>
  <c r="D41" i="3"/>
  <c r="D45" i="3" s="1"/>
  <c r="D40" i="3"/>
  <c r="D44" i="3" s="1"/>
  <c r="D39" i="3"/>
  <c r="X20" i="3"/>
  <c r="AE8" i="3"/>
  <c r="AE12" i="3" s="1"/>
  <c r="AE9" i="3"/>
  <c r="AE13" i="3" s="1"/>
  <c r="AE6" i="3"/>
  <c r="AE7" i="3"/>
  <c r="AE11" i="3" s="1"/>
  <c r="AA7" i="3"/>
  <c r="AA11" i="3" s="1"/>
  <c r="AA6" i="3"/>
  <c r="AA9" i="3"/>
  <c r="AA13" i="3" s="1"/>
  <c r="AA8" i="3"/>
  <c r="AA12" i="3" s="1"/>
  <c r="J10" i="3"/>
  <c r="T10" i="3"/>
  <c r="H10" i="3"/>
  <c r="AG8" i="3"/>
  <c r="AG12" i="3" s="1"/>
  <c r="AG7" i="3"/>
  <c r="AG11" i="3" s="1"/>
  <c r="AG6" i="3"/>
  <c r="AG9" i="3"/>
  <c r="AG13" i="3" s="1"/>
  <c r="I10" i="3"/>
  <c r="AE3" i="3"/>
  <c r="AC9" i="3"/>
  <c r="AC13" i="3" s="1"/>
  <c r="AC6" i="3"/>
  <c r="AC8" i="3"/>
  <c r="AC12" i="3" s="1"/>
  <c r="AC7" i="3"/>
  <c r="AC11" i="3" s="1"/>
  <c r="V10" i="3"/>
  <c r="AF9" i="3"/>
  <c r="AF13" i="3" s="1"/>
  <c r="AF7" i="3"/>
  <c r="AF11" i="3" s="1"/>
  <c r="AF6" i="3"/>
  <c r="AF8" i="3"/>
  <c r="AF12" i="3" s="1"/>
  <c r="X10" i="3"/>
  <c r="AD7" i="3"/>
  <c r="AD11" i="3" s="1"/>
  <c r="AD9" i="3"/>
  <c r="AD13" i="3" s="1"/>
  <c r="AD8" i="3"/>
  <c r="AD12" i="3" s="1"/>
  <c r="AD6" i="3"/>
  <c r="AH6" i="3"/>
  <c r="AH9" i="3"/>
  <c r="AH13" i="3" s="1"/>
  <c r="AH8" i="3"/>
  <c r="AH12" i="3" s="1"/>
  <c r="AH7" i="3"/>
  <c r="AH11" i="3" s="1"/>
  <c r="Z6" i="3"/>
  <c r="Z9" i="3"/>
  <c r="Z13" i="3" s="1"/>
  <c r="Z8" i="3"/>
  <c r="Z12" i="3" s="1"/>
  <c r="Z7" i="3"/>
  <c r="Z11" i="3" s="1"/>
  <c r="Y8" i="3"/>
  <c r="Y12" i="3" s="1"/>
  <c r="Y7" i="3"/>
  <c r="Y11" i="3" s="1"/>
  <c r="Y6" i="3"/>
  <c r="Y9" i="3"/>
  <c r="Y13" i="3" s="1"/>
  <c r="D10" i="3"/>
  <c r="AB10" i="3"/>
  <c r="AB14" i="3" s="1"/>
  <c r="AB16" i="3"/>
  <c r="J26" i="3"/>
  <c r="V26" i="3"/>
  <c r="Z23" i="3"/>
  <c r="Z27" i="3" s="1"/>
  <c r="Z24" i="3"/>
  <c r="Z28" i="3" s="1"/>
  <c r="Z25" i="3"/>
  <c r="Z29" i="3" s="1"/>
  <c r="Z22" i="3"/>
  <c r="X25" i="3"/>
  <c r="X29" i="3" s="1"/>
  <c r="X24" i="3"/>
  <c r="X28" i="3" s="1"/>
  <c r="X23" i="3"/>
  <c r="X27" i="3" s="1"/>
  <c r="X22" i="3"/>
  <c r="Y22" i="3"/>
  <c r="Y25" i="3"/>
  <c r="Y29" i="3" s="1"/>
  <c r="Y24" i="3"/>
  <c r="Y28" i="3" s="1"/>
  <c r="Y23" i="3"/>
  <c r="Y27" i="3" s="1"/>
  <c r="H26" i="3"/>
  <c r="T26" i="3"/>
  <c r="V19" i="3"/>
  <c r="W20" i="3"/>
  <c r="A2" i="8" l="1"/>
  <c r="P22" i="2" s="1"/>
  <c r="R33" i="3"/>
  <c r="R71" i="3" s="1"/>
  <c r="J30" i="3"/>
  <c r="J33" i="3"/>
  <c r="J71" i="3" s="1"/>
  <c r="J32" i="3"/>
  <c r="R32" i="3"/>
  <c r="V17" i="3"/>
  <c r="V70" i="3" s="1"/>
  <c r="W17" i="3"/>
  <c r="W70" i="3" s="1"/>
  <c r="U17" i="3"/>
  <c r="U70" i="3" s="1"/>
  <c r="X17" i="3"/>
  <c r="X70" i="3" s="1"/>
  <c r="R26" i="3"/>
  <c r="R30" i="3" s="1"/>
  <c r="F62" i="3"/>
  <c r="F64" i="3"/>
  <c r="G65" i="3"/>
  <c r="G73" i="3" s="1"/>
  <c r="E33" i="3"/>
  <c r="E71" i="3" s="1"/>
  <c r="E17" i="3"/>
  <c r="E70" i="3" s="1"/>
  <c r="W32" i="3"/>
  <c r="E10" i="3"/>
  <c r="E14" i="3" s="1"/>
  <c r="C30" i="3"/>
  <c r="W33" i="3"/>
  <c r="W71" i="3" s="1"/>
  <c r="E16" i="3"/>
  <c r="S32" i="3"/>
  <c r="O33" i="3"/>
  <c r="O71" i="3" s="1"/>
  <c r="W30" i="3"/>
  <c r="W31" i="3" s="1"/>
  <c r="D23" i="5"/>
  <c r="D24" i="5" s="1"/>
  <c r="D25" i="5" s="1"/>
  <c r="E62" i="3"/>
  <c r="E30" i="3"/>
  <c r="H30" i="3"/>
  <c r="C32" i="3"/>
  <c r="R16" i="3"/>
  <c r="R17" i="3"/>
  <c r="R70" i="3" s="1"/>
  <c r="K14" i="3"/>
  <c r="L16" i="3"/>
  <c r="O32" i="3"/>
  <c r="O26" i="3"/>
  <c r="O30" i="3" s="1"/>
  <c r="S33" i="3"/>
  <c r="S71" i="3" s="1"/>
  <c r="Z49" i="3"/>
  <c r="Z72" i="3" s="1"/>
  <c r="M32" i="3"/>
  <c r="U32" i="3"/>
  <c r="M26" i="3"/>
  <c r="M30" i="3" s="1"/>
  <c r="R14" i="3"/>
  <c r="S26" i="3"/>
  <c r="S30" i="3" s="1"/>
  <c r="T64" i="3"/>
  <c r="Y35" i="3"/>
  <c r="Y36" i="3" s="1"/>
  <c r="T32" i="3"/>
  <c r="C33" i="3"/>
  <c r="C71" i="3" s="1"/>
  <c r="M33" i="3"/>
  <c r="M71" i="3" s="1"/>
  <c r="J64" i="3"/>
  <c r="G64" i="3"/>
  <c r="S10" i="3"/>
  <c r="S14" i="3" s="1"/>
  <c r="G62" i="3"/>
  <c r="L14" i="3"/>
  <c r="L17" i="3"/>
  <c r="L70" i="3" s="1"/>
  <c r="D14" i="3"/>
  <c r="O17" i="3"/>
  <c r="O70" i="3" s="1"/>
  <c r="D16" i="3"/>
  <c r="D17" i="3"/>
  <c r="D70" i="3" s="1"/>
  <c r="G17" i="3"/>
  <c r="G70" i="3" s="1"/>
  <c r="U16" i="3"/>
  <c r="F17" i="3"/>
  <c r="F70" i="3" s="1"/>
  <c r="G16" i="3"/>
  <c r="O16" i="3"/>
  <c r="U14" i="3"/>
  <c r="W16" i="3"/>
  <c r="T65" i="3"/>
  <c r="T73" i="3" s="1"/>
  <c r="T30" i="3"/>
  <c r="D33" i="3"/>
  <c r="D71" i="3" s="1"/>
  <c r="T33" i="3"/>
  <c r="T71" i="3" s="1"/>
  <c r="U62" i="3"/>
  <c r="O62" i="3"/>
  <c r="D32" i="3"/>
  <c r="N14" i="3"/>
  <c r="Q32" i="3"/>
  <c r="M14" i="3"/>
  <c r="E32" i="3"/>
  <c r="H32" i="3"/>
  <c r="T62" i="3"/>
  <c r="P32" i="3"/>
  <c r="V16" i="3"/>
  <c r="C17" i="3"/>
  <c r="C70" i="3" s="1"/>
  <c r="E64" i="3"/>
  <c r="K32" i="3"/>
  <c r="N33" i="3"/>
  <c r="N71" i="3" s="1"/>
  <c r="P30" i="3"/>
  <c r="W14" i="3"/>
  <c r="H33" i="3"/>
  <c r="H71" i="3" s="1"/>
  <c r="U30" i="3"/>
  <c r="S16" i="3"/>
  <c r="R49" i="3"/>
  <c r="R72" i="3" s="1"/>
  <c r="Q26" i="3"/>
  <c r="Q30" i="3" s="1"/>
  <c r="F16" i="3"/>
  <c r="Q33" i="3"/>
  <c r="Q71" i="3" s="1"/>
  <c r="Z64" i="3"/>
  <c r="L32" i="3"/>
  <c r="P33" i="3"/>
  <c r="P71" i="3" s="1"/>
  <c r="K33" i="3"/>
  <c r="K71" i="3" s="1"/>
  <c r="H65" i="3"/>
  <c r="H73" i="3" s="1"/>
  <c r="D26" i="3"/>
  <c r="D30" i="3" s="1"/>
  <c r="N26" i="3"/>
  <c r="N30" i="3" s="1"/>
  <c r="L30" i="3"/>
  <c r="F14" i="3"/>
  <c r="K26" i="3"/>
  <c r="K30" i="3" s="1"/>
  <c r="N32" i="3"/>
  <c r="U33" i="3"/>
  <c r="U71" i="3" s="1"/>
  <c r="M62" i="3"/>
  <c r="Q16" i="3"/>
  <c r="W62" i="3"/>
  <c r="F32" i="3"/>
  <c r="J16" i="3"/>
  <c r="F33" i="3"/>
  <c r="F71" i="3" s="1"/>
  <c r="U64" i="3"/>
  <c r="M17" i="3"/>
  <c r="M70" i="3" s="1"/>
  <c r="N17" i="3"/>
  <c r="N70" i="3" s="1"/>
  <c r="Z62" i="3"/>
  <c r="R42" i="3"/>
  <c r="R46" i="3" s="1"/>
  <c r="L33" i="3"/>
  <c r="L71" i="3" s="1"/>
  <c r="Q17" i="3"/>
  <c r="Q70" i="3" s="1"/>
  <c r="E65" i="3"/>
  <c r="E73" i="3" s="1"/>
  <c r="R48" i="3"/>
  <c r="L64" i="3"/>
  <c r="K17" i="3"/>
  <c r="K70" i="3" s="1"/>
  <c r="D62" i="3"/>
  <c r="N16" i="3"/>
  <c r="O64" i="3"/>
  <c r="P14" i="3"/>
  <c r="K16" i="3"/>
  <c r="P64" i="3"/>
  <c r="V14" i="3"/>
  <c r="H16" i="3"/>
  <c r="P65" i="3"/>
  <c r="P73" i="3" s="1"/>
  <c r="N64" i="3"/>
  <c r="V32" i="3"/>
  <c r="H14" i="3"/>
  <c r="I17" i="3"/>
  <c r="I70" i="3" s="1"/>
  <c r="D65" i="3"/>
  <c r="D73" i="3" s="1"/>
  <c r="K65" i="3"/>
  <c r="K73" i="3" s="1"/>
  <c r="I32" i="3"/>
  <c r="F26" i="3"/>
  <c r="F30" i="3" s="1"/>
  <c r="V30" i="3"/>
  <c r="P16" i="3"/>
  <c r="X14" i="3"/>
  <c r="Q10" i="3"/>
  <c r="Q14" i="3" s="1"/>
  <c r="T14" i="3"/>
  <c r="P17" i="3"/>
  <c r="P70" i="3" s="1"/>
  <c r="R65" i="3"/>
  <c r="R73" i="3" s="1"/>
  <c r="K64" i="3"/>
  <c r="J62" i="3"/>
  <c r="L62" i="3"/>
  <c r="V62" i="3"/>
  <c r="I14" i="3"/>
  <c r="X16" i="3"/>
  <c r="H17" i="3"/>
  <c r="H70" i="3" s="1"/>
  <c r="V33" i="3"/>
  <c r="V71" i="3" s="1"/>
  <c r="M16" i="3"/>
  <c r="T16" i="3"/>
  <c r="T17" i="3"/>
  <c r="T70" i="3" s="1"/>
  <c r="I33" i="3"/>
  <c r="I71" i="3" s="1"/>
  <c r="R64" i="3"/>
  <c r="D64" i="3"/>
  <c r="P62" i="3"/>
  <c r="K62" i="3"/>
  <c r="I30" i="3"/>
  <c r="I16" i="3"/>
  <c r="J14" i="3"/>
  <c r="J17" i="3"/>
  <c r="J70" i="3" s="1"/>
  <c r="R62" i="3"/>
  <c r="AE62" i="3"/>
  <c r="AE63" i="3" s="1"/>
  <c r="X58" i="3"/>
  <c r="X62" i="3" s="1"/>
  <c r="O65" i="3"/>
  <c r="O73" i="3" s="1"/>
  <c r="H62" i="3"/>
  <c r="H64" i="3"/>
  <c r="U65" i="3"/>
  <c r="U73" i="3" s="1"/>
  <c r="N58" i="3"/>
  <c r="N62" i="3" s="1"/>
  <c r="AE64" i="3"/>
  <c r="V64" i="3"/>
  <c r="M65" i="3"/>
  <c r="M73" i="3" s="1"/>
  <c r="S65" i="3"/>
  <c r="S73" i="3" s="1"/>
  <c r="J65" i="3"/>
  <c r="J73" i="3" s="1"/>
  <c r="S62" i="3"/>
  <c r="W64" i="3"/>
  <c r="N65" i="3"/>
  <c r="N73" i="3" s="1"/>
  <c r="S64" i="3"/>
  <c r="L65" i="3"/>
  <c r="L73" i="3" s="1"/>
  <c r="M64" i="3"/>
  <c r="AH64" i="3"/>
  <c r="C64" i="3"/>
  <c r="C62" i="3"/>
  <c r="AG46" i="3"/>
  <c r="AG47" i="3" s="1"/>
  <c r="AH62" i="3"/>
  <c r="AH63" i="3" s="1"/>
  <c r="AG48" i="3"/>
  <c r="C65" i="3"/>
  <c r="C73" i="3" s="1"/>
  <c r="E49" i="3"/>
  <c r="E72" i="3" s="1"/>
  <c r="W49" i="3"/>
  <c r="W72" i="3" s="1"/>
  <c r="AF62" i="3"/>
  <c r="AF63" i="3" s="1"/>
  <c r="AF64" i="3"/>
  <c r="AD64" i="3"/>
  <c r="AD58" i="3"/>
  <c r="AD62" i="3" s="1"/>
  <c r="AD63" i="3" s="1"/>
  <c r="Y65" i="3"/>
  <c r="X49" i="3"/>
  <c r="X72" i="3" s="1"/>
  <c r="P49" i="3"/>
  <c r="P72" i="3" s="1"/>
  <c r="AC58" i="3"/>
  <c r="AC62" i="3" s="1"/>
  <c r="AC63" i="3" s="1"/>
  <c r="AC64" i="3"/>
  <c r="V49" i="3"/>
  <c r="V72" i="3" s="1"/>
  <c r="Q65" i="3"/>
  <c r="Q73" i="3" s="1"/>
  <c r="G49" i="3"/>
  <c r="G72" i="3" s="1"/>
  <c r="AB58" i="3"/>
  <c r="AB62" i="3" s="1"/>
  <c r="AB63" i="3" s="1"/>
  <c r="AB64" i="3"/>
  <c r="T49" i="3"/>
  <c r="T72" i="3" s="1"/>
  <c r="N49" i="3"/>
  <c r="N72" i="3" s="1"/>
  <c r="I49" i="3"/>
  <c r="I72" i="3" s="1"/>
  <c r="Q49" i="3"/>
  <c r="Q72" i="3" s="1"/>
  <c r="J49" i="3"/>
  <c r="J72" i="3" s="1"/>
  <c r="H49" i="3"/>
  <c r="H72" i="3" s="1"/>
  <c r="Y49" i="3"/>
  <c r="Y72" i="3" s="1"/>
  <c r="AA58" i="3"/>
  <c r="AA62" i="3" s="1"/>
  <c r="AA63" i="3" s="1"/>
  <c r="AA64" i="3"/>
  <c r="O49" i="3"/>
  <c r="O72" i="3" s="1"/>
  <c r="K49" i="3"/>
  <c r="K72" i="3" s="1"/>
  <c r="L49" i="3"/>
  <c r="L72" i="3" s="1"/>
  <c r="S49" i="3"/>
  <c r="S72" i="3" s="1"/>
  <c r="Z52" i="3"/>
  <c r="Y51" i="3"/>
  <c r="Y58" i="3"/>
  <c r="Y62" i="3" s="1"/>
  <c r="Y64" i="3"/>
  <c r="M49" i="3"/>
  <c r="M72" i="3" s="1"/>
  <c r="U49" i="3"/>
  <c r="U72" i="3" s="1"/>
  <c r="Z17" i="3"/>
  <c r="Y17" i="3"/>
  <c r="Q64" i="3"/>
  <c r="Q58" i="3"/>
  <c r="Q62" i="3" s="1"/>
  <c r="AG58" i="3"/>
  <c r="AG62" i="3" s="1"/>
  <c r="AG63" i="3" s="1"/>
  <c r="AG64" i="3"/>
  <c r="C49" i="3"/>
  <c r="C72" i="3" s="1"/>
  <c r="D49" i="3"/>
  <c r="D72" i="3" s="1"/>
  <c r="F49" i="3"/>
  <c r="F72" i="3" s="1"/>
  <c r="G14" i="3"/>
  <c r="AF46" i="3"/>
  <c r="AF47" i="3" s="1"/>
  <c r="O14" i="3"/>
  <c r="AF48" i="3"/>
  <c r="Z48" i="3"/>
  <c r="Z46" i="3"/>
  <c r="Z47" i="3" s="1"/>
  <c r="AH48" i="3"/>
  <c r="AH46" i="3"/>
  <c r="AH47" i="3" s="1"/>
  <c r="AE42" i="3"/>
  <c r="AE46" i="3" s="1"/>
  <c r="AE47" i="3" s="1"/>
  <c r="AE48" i="3"/>
  <c r="C48" i="3"/>
  <c r="C45" i="3"/>
  <c r="C46" i="3" s="1"/>
  <c r="T48" i="3"/>
  <c r="T43" i="3"/>
  <c r="T46" i="3" s="1"/>
  <c r="O48" i="3"/>
  <c r="O42" i="3"/>
  <c r="O46" i="3" s="1"/>
  <c r="G48" i="3"/>
  <c r="G42" i="3"/>
  <c r="G46" i="3" s="1"/>
  <c r="I42" i="3"/>
  <c r="I46" i="3" s="1"/>
  <c r="I48" i="3"/>
  <c r="K48" i="3"/>
  <c r="K42" i="3"/>
  <c r="K46" i="3" s="1"/>
  <c r="Y48" i="3"/>
  <c r="Y42" i="3"/>
  <c r="Y46" i="3" s="1"/>
  <c r="F48" i="3"/>
  <c r="F45" i="3"/>
  <c r="F46" i="3" s="1"/>
  <c r="X48" i="3"/>
  <c r="X42" i="3"/>
  <c r="X46" i="3" s="1"/>
  <c r="W48" i="3"/>
  <c r="W42" i="3"/>
  <c r="W46" i="3" s="1"/>
  <c r="H48" i="3"/>
  <c r="H42" i="3"/>
  <c r="H46" i="3" s="1"/>
  <c r="L48" i="3"/>
  <c r="L43" i="3"/>
  <c r="L46" i="3" s="1"/>
  <c r="Q42" i="3"/>
  <c r="Q46" i="3" s="1"/>
  <c r="Q48" i="3"/>
  <c r="P42" i="3"/>
  <c r="P46" i="3" s="1"/>
  <c r="P48" i="3"/>
  <c r="AD48" i="3"/>
  <c r="AD42" i="3"/>
  <c r="AD46" i="3" s="1"/>
  <c r="AD47" i="3" s="1"/>
  <c r="M48" i="3"/>
  <c r="M44" i="3"/>
  <c r="M46" i="3" s="1"/>
  <c r="J42" i="3"/>
  <c r="J46" i="3" s="1"/>
  <c r="J48" i="3"/>
  <c r="D48" i="3"/>
  <c r="D43" i="3"/>
  <c r="D46" i="3" s="1"/>
  <c r="V48" i="3"/>
  <c r="V42" i="3"/>
  <c r="V46" i="3" s="1"/>
  <c r="S48" i="3"/>
  <c r="S42" i="3"/>
  <c r="S46" i="3" s="1"/>
  <c r="E48" i="3"/>
  <c r="E42" i="3"/>
  <c r="E46" i="3" s="1"/>
  <c r="U48" i="3"/>
  <c r="U44" i="3"/>
  <c r="U46" i="3" s="1"/>
  <c r="N48" i="3"/>
  <c r="N42" i="3"/>
  <c r="N46" i="3" s="1"/>
  <c r="AC48" i="3"/>
  <c r="AC44" i="3"/>
  <c r="AC46" i="3" s="1"/>
  <c r="AC47" i="3" s="1"/>
  <c r="AA48" i="3"/>
  <c r="AA42" i="3"/>
  <c r="AA46" i="3" s="1"/>
  <c r="AA47" i="3" s="1"/>
  <c r="AB48" i="3"/>
  <c r="AB42" i="3"/>
  <c r="AB46" i="3" s="1"/>
  <c r="AB47" i="3" s="1"/>
  <c r="Z16" i="3"/>
  <c r="Z10" i="3"/>
  <c r="Z14" i="3" s="1"/>
  <c r="Y16" i="3"/>
  <c r="Y10" i="3"/>
  <c r="Y14" i="3" s="1"/>
  <c r="AG10" i="3"/>
  <c r="AG14" i="3" s="1"/>
  <c r="AG15" i="3" s="1"/>
  <c r="AG16" i="3"/>
  <c r="AA10" i="3"/>
  <c r="AA14" i="3" s="1"/>
  <c r="AA16" i="3"/>
  <c r="AF16" i="3"/>
  <c r="AF10" i="3"/>
  <c r="AF14" i="3" s="1"/>
  <c r="AF15" i="3" s="1"/>
  <c r="AE16" i="3"/>
  <c r="AE10" i="3"/>
  <c r="AE14" i="3" s="1"/>
  <c r="AE4" i="3"/>
  <c r="AD3" i="3"/>
  <c r="AH16" i="3"/>
  <c r="AH10" i="3"/>
  <c r="AH14" i="3" s="1"/>
  <c r="AH15" i="3" s="1"/>
  <c r="AD10" i="3"/>
  <c r="AD14" i="3" s="1"/>
  <c r="AD16" i="3"/>
  <c r="AC10" i="3"/>
  <c r="AC14" i="3" s="1"/>
  <c r="AC16" i="3"/>
  <c r="Z32" i="3"/>
  <c r="Z26" i="3"/>
  <c r="Z30" i="3" s="1"/>
  <c r="Z31" i="3" s="1"/>
  <c r="Y32" i="3"/>
  <c r="Y26" i="3"/>
  <c r="Y30" i="3" s="1"/>
  <c r="Y31" i="3" s="1"/>
  <c r="X26" i="3"/>
  <c r="X30" i="3" s="1"/>
  <c r="X31" i="3" s="1"/>
  <c r="X32" i="3"/>
  <c r="U19" i="3"/>
  <c r="V20" i="3"/>
  <c r="P16" i="2" l="1"/>
  <c r="P14" i="2"/>
  <c r="P18" i="2"/>
  <c r="N18" i="2" s="1"/>
  <c r="D28" i="2"/>
  <c r="X35" i="3"/>
  <c r="X36" i="3" s="1"/>
  <c r="X47" i="3" s="1"/>
  <c r="Y47" i="3"/>
  <c r="B73" i="3"/>
  <c r="B77" i="3" s="1"/>
  <c r="B71" i="3"/>
  <c r="B75" i="3" s="1"/>
  <c r="B70" i="3"/>
  <c r="B74" i="3" s="1"/>
  <c r="B72" i="3"/>
  <c r="B76" i="3" s="1"/>
  <c r="Z63" i="3"/>
  <c r="B20" i="3"/>
  <c r="A33" i="3"/>
  <c r="A32" i="3" s="1"/>
  <c r="V31" i="3"/>
  <c r="B36" i="3"/>
  <c r="B52" i="3"/>
  <c r="A65" i="3"/>
  <c r="Y52" i="3"/>
  <c r="Y63" i="3" s="1"/>
  <c r="X51" i="3"/>
  <c r="A17" i="3"/>
  <c r="A16" i="3" s="1"/>
  <c r="A49" i="3"/>
  <c r="A48" i="3" s="1"/>
  <c r="AE15" i="3"/>
  <c r="AD4" i="3"/>
  <c r="AD15" i="3" s="1"/>
  <c r="AC3" i="3"/>
  <c r="T19" i="3"/>
  <c r="U20" i="3"/>
  <c r="U31" i="3" s="1"/>
  <c r="F18" i="2" l="1"/>
  <c r="L18" i="2"/>
  <c r="H18" i="2"/>
  <c r="J18" i="2"/>
  <c r="W35" i="3"/>
  <c r="W36" i="3" s="1"/>
  <c r="W47" i="3" s="1"/>
  <c r="V35" i="3"/>
  <c r="V36" i="3" s="1"/>
  <c r="V47" i="3" s="1"/>
  <c r="A64" i="3"/>
  <c r="W51" i="3"/>
  <c r="X52" i="3"/>
  <c r="X63" i="3" s="1"/>
  <c r="AC4" i="3"/>
  <c r="AC15" i="3" s="1"/>
  <c r="AB3" i="3"/>
  <c r="S19" i="3"/>
  <c r="T20" i="3"/>
  <c r="T31" i="3" s="1"/>
  <c r="U35" i="3" l="1"/>
  <c r="U36" i="3" s="1"/>
  <c r="U47" i="3" s="1"/>
  <c r="W52" i="3"/>
  <c r="W63" i="3" s="1"/>
  <c r="V51" i="3"/>
  <c r="AB4" i="3"/>
  <c r="AB15" i="3" s="1"/>
  <c r="AA3" i="3"/>
  <c r="R19" i="3"/>
  <c r="S20" i="3"/>
  <c r="S31" i="3" s="1"/>
  <c r="T35" i="3" l="1"/>
  <c r="T36" i="3" s="1"/>
  <c r="T47" i="3" s="1"/>
  <c r="V52" i="3"/>
  <c r="V63" i="3" s="1"/>
  <c r="U51" i="3"/>
  <c r="AA4" i="3"/>
  <c r="AA15" i="3" s="1"/>
  <c r="Z3" i="3"/>
  <c r="Q19" i="3"/>
  <c r="R20" i="3"/>
  <c r="R31" i="3" s="1"/>
  <c r="S35" i="3" l="1"/>
  <c r="S36" i="3" s="1"/>
  <c r="S47" i="3" s="1"/>
  <c r="U52" i="3"/>
  <c r="T51" i="3"/>
  <c r="Z4" i="3"/>
  <c r="Z15" i="3" s="1"/>
  <c r="Y3" i="3"/>
  <c r="P19" i="3"/>
  <c r="Q20" i="3"/>
  <c r="Q31" i="3" s="1"/>
  <c r="R35" i="3" l="1"/>
  <c r="R36" i="3" s="1"/>
  <c r="R47" i="3" s="1"/>
  <c r="U63" i="3"/>
  <c r="S51" i="3"/>
  <c r="T52" i="3"/>
  <c r="X3" i="3"/>
  <c r="Y4" i="3"/>
  <c r="Y15" i="3" s="1"/>
  <c r="O19" i="3"/>
  <c r="P20" i="3"/>
  <c r="P31" i="3" s="1"/>
  <c r="Q35" i="3" l="1"/>
  <c r="Q36" i="3" s="1"/>
  <c r="Q47" i="3" s="1"/>
  <c r="T63" i="3"/>
  <c r="R51" i="3"/>
  <c r="S52" i="3"/>
  <c r="X4" i="3"/>
  <c r="X15" i="3" s="1"/>
  <c r="W3" i="3"/>
  <c r="N19" i="3"/>
  <c r="O20" i="3"/>
  <c r="O31" i="3" s="1"/>
  <c r="P35" i="3" l="1"/>
  <c r="P36" i="3" s="1"/>
  <c r="P47" i="3" s="1"/>
  <c r="S63" i="3"/>
  <c r="R52" i="3"/>
  <c r="Q51" i="3"/>
  <c r="W4" i="3"/>
  <c r="W15" i="3" s="1"/>
  <c r="V3" i="3"/>
  <c r="M19" i="3"/>
  <c r="N20" i="3"/>
  <c r="N31" i="3" s="1"/>
  <c r="O35" i="3" l="1"/>
  <c r="O36" i="3" s="1"/>
  <c r="O47" i="3" s="1"/>
  <c r="R63" i="3"/>
  <c r="Q52" i="3"/>
  <c r="P51" i="3"/>
  <c r="V4" i="3"/>
  <c r="V15" i="3" s="1"/>
  <c r="U3" i="3"/>
  <c r="L19" i="3"/>
  <c r="M20" i="3"/>
  <c r="M31" i="3" s="1"/>
  <c r="N35" i="3" l="1"/>
  <c r="N36" i="3" s="1"/>
  <c r="N47" i="3" s="1"/>
  <c r="Q63" i="3"/>
  <c r="O51" i="3"/>
  <c r="P52" i="3"/>
  <c r="M35" i="3"/>
  <c r="M36" i="3" s="1"/>
  <c r="M47" i="3" s="1"/>
  <c r="T3" i="3"/>
  <c r="U4" i="3"/>
  <c r="U15" i="3" s="1"/>
  <c r="K19" i="3"/>
  <c r="L20" i="3"/>
  <c r="L31" i="3" s="1"/>
  <c r="P63" i="3" l="1"/>
  <c r="O52" i="3"/>
  <c r="N51" i="3"/>
  <c r="L35" i="3"/>
  <c r="L36" i="3" s="1"/>
  <c r="L47" i="3" s="1"/>
  <c r="S3" i="3"/>
  <c r="T4" i="3"/>
  <c r="T15" i="3" s="1"/>
  <c r="J19" i="3"/>
  <c r="K20" i="3"/>
  <c r="K31" i="3" s="1"/>
  <c r="O63" i="3" l="1"/>
  <c r="N52" i="3"/>
  <c r="M51" i="3"/>
  <c r="K35" i="3"/>
  <c r="K36" i="3" s="1"/>
  <c r="K47" i="3" s="1"/>
  <c r="S4" i="3"/>
  <c r="S15" i="3" s="1"/>
  <c r="R3" i="3"/>
  <c r="I19" i="3"/>
  <c r="J20" i="3"/>
  <c r="J31" i="3" s="1"/>
  <c r="N63" i="3" l="1"/>
  <c r="L51" i="3"/>
  <c r="M52" i="3"/>
  <c r="J35" i="3"/>
  <c r="J36" i="3" s="1"/>
  <c r="J47" i="3" s="1"/>
  <c r="R4" i="3"/>
  <c r="R15" i="3" s="1"/>
  <c r="Q3" i="3"/>
  <c r="H19" i="3"/>
  <c r="I20" i="3"/>
  <c r="I31" i="3" s="1"/>
  <c r="M63" i="3" l="1"/>
  <c r="L52" i="3"/>
  <c r="K51" i="3"/>
  <c r="I35" i="3"/>
  <c r="I36" i="3" s="1"/>
  <c r="I47" i="3" s="1"/>
  <c r="Q4" i="3"/>
  <c r="Q15" i="3" s="1"/>
  <c r="P3" i="3"/>
  <c r="G19" i="3"/>
  <c r="H20" i="3"/>
  <c r="H31" i="3" s="1"/>
  <c r="L63" i="3" l="1"/>
  <c r="J51" i="3"/>
  <c r="K52" i="3"/>
  <c r="H35" i="3"/>
  <c r="H36" i="3" s="1"/>
  <c r="H47" i="3" s="1"/>
  <c r="P4" i="3"/>
  <c r="P15" i="3" s="1"/>
  <c r="O3" i="3"/>
  <c r="F19" i="3"/>
  <c r="G20" i="3"/>
  <c r="G31" i="3" s="1"/>
  <c r="K63" i="3" l="1"/>
  <c r="J52" i="3"/>
  <c r="I51" i="3"/>
  <c r="G35" i="3"/>
  <c r="F35" i="3" s="1"/>
  <c r="O4" i="3"/>
  <c r="O15" i="3" s="1"/>
  <c r="N3" i="3"/>
  <c r="E19" i="3"/>
  <c r="F20" i="3"/>
  <c r="F31" i="3" s="1"/>
  <c r="J63" i="3" l="1"/>
  <c r="I52" i="3"/>
  <c r="H51" i="3"/>
  <c r="G36" i="3"/>
  <c r="G47" i="3" s="1"/>
  <c r="F36" i="3"/>
  <c r="F47" i="3" s="1"/>
  <c r="E35" i="3"/>
  <c r="M3" i="3"/>
  <c r="N4" i="3"/>
  <c r="N15" i="3" s="1"/>
  <c r="D19" i="3"/>
  <c r="E20" i="3"/>
  <c r="E31" i="3" s="1"/>
  <c r="I63" i="3" l="1"/>
  <c r="H52" i="3"/>
  <c r="G51" i="3"/>
  <c r="E36" i="3"/>
  <c r="E47" i="3" s="1"/>
  <c r="D35" i="3"/>
  <c r="L3" i="3"/>
  <c r="M4" i="3"/>
  <c r="M15" i="3" s="1"/>
  <c r="C19" i="3"/>
  <c r="C20" i="3" s="1"/>
  <c r="C31" i="3" s="1"/>
  <c r="D20" i="3"/>
  <c r="D31" i="3" s="1"/>
  <c r="H63" i="3" l="1"/>
  <c r="G52" i="3"/>
  <c r="F51" i="3"/>
  <c r="B19" i="3"/>
  <c r="D36" i="3"/>
  <c r="D47" i="3" s="1"/>
  <c r="C35" i="3"/>
  <c r="C36" i="3" s="1"/>
  <c r="C47" i="3" s="1"/>
  <c r="K3" i="3"/>
  <c r="L4" i="3"/>
  <c r="L15" i="3" s="1"/>
  <c r="C16" i="3"/>
  <c r="B4" i="3" s="1"/>
  <c r="C10" i="3"/>
  <c r="C14" i="3" s="1"/>
  <c r="B18" i="3" l="1"/>
  <c r="N14" i="2" s="1"/>
  <c r="E75" i="3"/>
  <c r="F75" i="3" s="1"/>
  <c r="G63" i="3"/>
  <c r="F52" i="3"/>
  <c r="E51" i="3"/>
  <c r="B35" i="3"/>
  <c r="K4" i="3"/>
  <c r="K15" i="3" s="1"/>
  <c r="J3" i="3"/>
  <c r="L14" i="2" l="1"/>
  <c r="F14" i="2"/>
  <c r="J14" i="2"/>
  <c r="H14" i="2"/>
  <c r="B34" i="3"/>
  <c r="E76" i="3"/>
  <c r="F76" i="3" s="1"/>
  <c r="G75" i="3"/>
  <c r="H75" i="3"/>
  <c r="I75" i="3"/>
  <c r="K75" i="3"/>
  <c r="J75" i="3"/>
  <c r="L75" i="3"/>
  <c r="F63" i="3"/>
  <c r="D51" i="3"/>
  <c r="E52" i="3"/>
  <c r="I3" i="3"/>
  <c r="J4" i="3"/>
  <c r="J15" i="3" s="1"/>
  <c r="J16" i="2" l="1"/>
  <c r="N16" i="2"/>
  <c r="L16" i="2"/>
  <c r="H16" i="2"/>
  <c r="F16" i="2"/>
  <c r="M75" i="3"/>
  <c r="D24" i="2" s="1"/>
  <c r="I76" i="3"/>
  <c r="J76" i="3"/>
  <c r="K76" i="3"/>
  <c r="G76" i="3"/>
  <c r="L76" i="3"/>
  <c r="H76" i="3"/>
  <c r="E63" i="3"/>
  <c r="D52" i="3"/>
  <c r="C51" i="3"/>
  <c r="C52" i="3" s="1"/>
  <c r="H3" i="3"/>
  <c r="I4" i="3"/>
  <c r="I15" i="3" s="1"/>
  <c r="M76" i="3" l="1"/>
  <c r="D26" i="2" s="1"/>
  <c r="C63" i="3"/>
  <c r="D63" i="3"/>
  <c r="H4" i="3"/>
  <c r="H15" i="3" s="1"/>
  <c r="G3" i="3"/>
  <c r="B51" i="3" l="1"/>
  <c r="G4" i="3"/>
  <c r="G15" i="3" s="1"/>
  <c r="F3" i="3"/>
  <c r="E3" i="3" s="1"/>
  <c r="B50" i="3" l="1"/>
  <c r="E77" i="3"/>
  <c r="F77" i="3" s="1"/>
  <c r="F4" i="3"/>
  <c r="F15" i="3" s="1"/>
  <c r="K77" i="3" l="1"/>
  <c r="L77" i="3"/>
  <c r="G77" i="3"/>
  <c r="I77" i="3"/>
  <c r="H77" i="3"/>
  <c r="J77" i="3"/>
  <c r="E4" i="3"/>
  <c r="E15" i="3" s="1"/>
  <c r="D3" i="3"/>
  <c r="M77" i="3" l="1"/>
  <c r="D4" i="3"/>
  <c r="D15" i="3" s="1"/>
  <c r="C3" i="3"/>
  <c r="C4" i="3" s="1"/>
  <c r="C15" i="3" s="1"/>
  <c r="B3" i="3" l="1"/>
  <c r="B2" i="3" l="1"/>
  <c r="E74" i="3"/>
  <c r="F74" i="3" s="1"/>
  <c r="P12" i="2" l="1"/>
  <c r="F12" i="2" s="1"/>
  <c r="H74" i="3"/>
  <c r="J74" i="3"/>
  <c r="K74" i="3"/>
  <c r="L74" i="3"/>
  <c r="I74" i="3"/>
  <c r="G74" i="3"/>
  <c r="J12" i="2" l="1"/>
  <c r="N12" i="2"/>
  <c r="H12" i="2"/>
  <c r="L12" i="2"/>
  <c r="M74" i="3"/>
  <c r="D22" i="2" s="1"/>
</calcChain>
</file>

<file path=xl/sharedStrings.xml><?xml version="1.0" encoding="utf-8"?>
<sst xmlns="http://schemas.openxmlformats.org/spreadsheetml/2006/main" count="1055" uniqueCount="171">
  <si>
    <t>A</t>
  </si>
  <si>
    <t>a</t>
  </si>
  <si>
    <t>C</t>
  </si>
  <si>
    <t>G</t>
  </si>
  <si>
    <t>T</t>
  </si>
  <si>
    <t>R</t>
  </si>
  <si>
    <t>AC</t>
  </si>
  <si>
    <t>M</t>
  </si>
  <si>
    <t>AG</t>
  </si>
  <si>
    <t>AT</t>
  </si>
  <si>
    <t>CG</t>
  </si>
  <si>
    <t>S</t>
  </si>
  <si>
    <t>CT</t>
  </si>
  <si>
    <t>Y</t>
  </si>
  <si>
    <t>GT</t>
  </si>
  <si>
    <t>W</t>
  </si>
  <si>
    <t>K</t>
  </si>
  <si>
    <t>ACG</t>
  </si>
  <si>
    <t>ACT</t>
  </si>
  <si>
    <t>AGT</t>
  </si>
  <si>
    <t>CGT</t>
  </si>
  <si>
    <t>ACGT</t>
  </si>
  <si>
    <t>N</t>
  </si>
  <si>
    <t>V</t>
  </si>
  <si>
    <t>H</t>
  </si>
  <si>
    <t>D</t>
  </si>
  <si>
    <t>B</t>
  </si>
  <si>
    <t>O</t>
  </si>
  <si>
    <t>Base</t>
  </si>
  <si>
    <t>BaseExp</t>
  </si>
  <si>
    <t>Deg1</t>
  </si>
  <si>
    <t>Deg2</t>
  </si>
  <si>
    <t>Deg3</t>
  </si>
  <si>
    <t>Deg4</t>
  </si>
  <si>
    <t>Exp</t>
  </si>
  <si>
    <t>Low</t>
  </si>
  <si>
    <t>Values</t>
  </si>
  <si>
    <t>MeltingT°</t>
  </si>
  <si>
    <t>DroiteUsed</t>
  </si>
  <si>
    <t>GC PCR Ratio</t>
  </si>
  <si>
    <t>Template Size</t>
  </si>
  <si>
    <t>&gt; 1 Gbp</t>
  </si>
  <si>
    <t>Status</t>
  </si>
  <si>
    <t>CheckHead</t>
  </si>
  <si>
    <t>Valhead</t>
  </si>
  <si>
    <t>Sequence 5' to 3'</t>
  </si>
  <si>
    <t>Primer</t>
  </si>
  <si>
    <t>mT°</t>
  </si>
  <si>
    <t>Eff. Lg</t>
  </si>
  <si>
    <t>Template Type</t>
  </si>
  <si>
    <t>Deg CT</t>
  </si>
  <si>
    <t>GC</t>
  </si>
  <si>
    <t>Deg.</t>
  </si>
  <si>
    <t>pVal</t>
  </si>
  <si>
    <t>Recommended process info for primers.</t>
  </si>
  <si>
    <t>Minimal Len</t>
  </si>
  <si>
    <t>Minimal mT°</t>
  </si>
  <si>
    <t>Maximal mT°</t>
  </si>
  <si>
    <t>PCR Efficiency</t>
  </si>
  <si>
    <t>Facteur incertitude</t>
  </si>
  <si>
    <t>P1F</t>
  </si>
  <si>
    <t>P1R</t>
  </si>
  <si>
    <t>P2F</t>
  </si>
  <si>
    <t>P2R</t>
  </si>
  <si>
    <t>Unknown</t>
  </si>
  <si>
    <r>
      <t xml:space="preserve">&gt; 10 Kbp, </t>
    </r>
    <r>
      <rPr>
        <sz val="11"/>
        <color theme="1"/>
        <rFont val="Calibri"/>
        <family val="2"/>
      </rPr>
      <t>≤ 100 Kbp</t>
    </r>
  </si>
  <si>
    <t xml:space="preserve"> ≤ 10 Kbp</t>
  </si>
  <si>
    <r>
      <t xml:space="preserve">&gt; 100 Kbp, </t>
    </r>
    <r>
      <rPr>
        <sz val="11"/>
        <color theme="1"/>
        <rFont val="Calibri"/>
        <family val="2"/>
      </rPr>
      <t>≤ 1 Mbp</t>
    </r>
  </si>
  <si>
    <r>
      <t xml:space="preserve">&gt; 1 Mbp, </t>
    </r>
    <r>
      <rPr>
        <sz val="11"/>
        <color theme="1"/>
        <rFont val="Calibri"/>
        <family val="2"/>
      </rPr>
      <t>≤ 10 Mbp</t>
    </r>
  </si>
  <si>
    <r>
      <t xml:space="preserve">&gt; 10 Mbp, </t>
    </r>
    <r>
      <rPr>
        <sz val="11"/>
        <color theme="1"/>
        <rFont val="Calibri"/>
        <family val="2"/>
      </rPr>
      <t>≤ 100 Mbp</t>
    </r>
  </si>
  <si>
    <r>
      <t xml:space="preserve">&gt; 100 Mbp, </t>
    </r>
    <r>
      <rPr>
        <sz val="11"/>
        <color theme="1"/>
        <rFont val="Calibri"/>
        <family val="2"/>
      </rPr>
      <t>≤ 1 Gbp</t>
    </r>
  </si>
  <si>
    <t>1 pg</t>
  </si>
  <si>
    <t>978 Mbp</t>
  </si>
  <si>
    <t>Bacteria</t>
  </si>
  <si>
    <t>Worms</t>
  </si>
  <si>
    <t>Fungi / Algae</t>
  </si>
  <si>
    <t>Crustaceans / Mollusks</t>
  </si>
  <si>
    <t>Cartilaginous Fish</t>
  </si>
  <si>
    <t>Bony Fish / Reptiles</t>
  </si>
  <si>
    <t>Mammals</t>
  </si>
  <si>
    <t>Amphibians / Flowering Plants</t>
  </si>
  <si>
    <t>Insects / Echinoderms / Birds</t>
  </si>
  <si>
    <t>µg</t>
  </si>
  <si>
    <t>pg</t>
  </si>
  <si>
    <t>PCR 10x</t>
  </si>
  <si>
    <t>cDNA</t>
  </si>
  <si>
    <t>Specific/Smaller (e.g. a plasmid)</t>
  </si>
  <si>
    <t>Template Format</t>
  </si>
  <si>
    <t>genomic DNA</t>
  </si>
  <si>
    <t>cDNA/mRNA lib.</t>
  </si>
  <si>
    <r>
      <t xml:space="preserve">Specific (e.g. </t>
    </r>
    <r>
      <rPr>
        <sz val="11"/>
        <color theme="1"/>
        <rFont val="Calibri"/>
        <family val="2"/>
      </rPr>
      <t>λ phage or nested)</t>
    </r>
  </si>
  <si>
    <t>Size ?</t>
  </si>
  <si>
    <t>Format ?</t>
  </si>
  <si>
    <t>Type ?</t>
  </si>
  <si>
    <t>This version expired. Send an email to Licences@ngyx.eu to know how to proceed to re-activate it.</t>
  </si>
  <si>
    <t>1</t>
  </si>
  <si>
    <t>0</t>
  </si>
  <si>
    <t>2</t>
  </si>
  <si>
    <t>3</t>
  </si>
  <si>
    <t>4</t>
  </si>
  <si>
    <t>5</t>
  </si>
  <si>
    <t>7</t>
  </si>
  <si>
    <t>6</t>
  </si>
  <si>
    <t>8</t>
  </si>
  <si>
    <t>9</t>
  </si>
  <si>
    <t>P</t>
  </si>
  <si>
    <t>I</t>
  </si>
  <si>
    <t>E</t>
  </si>
  <si>
    <t>Q</t>
  </si>
  <si>
    <t>Active date</t>
  </si>
  <si>
    <t>Active code</t>
  </si>
  <si>
    <t>UsedCodes</t>
  </si>
  <si>
    <t>Name</t>
  </si>
  <si>
    <t>Surname</t>
  </si>
  <si>
    <t>Day</t>
  </si>
  <si>
    <t>Month</t>
  </si>
  <si>
    <t>Year</t>
  </si>
  <si>
    <t>Email Address</t>
  </si>
  <si>
    <t>b</t>
  </si>
  <si>
    <t>c</t>
  </si>
  <si>
    <t>d</t>
  </si>
  <si>
    <t>e</t>
  </si>
  <si>
    <t>f</t>
  </si>
  <si>
    <t>g</t>
  </si>
  <si>
    <t>h</t>
  </si>
  <si>
    <t>i</t>
  </si>
  <si>
    <t>j</t>
  </si>
  <si>
    <t>k</t>
  </si>
  <si>
    <t>l</t>
  </si>
  <si>
    <t>m</t>
  </si>
  <si>
    <t>n</t>
  </si>
  <si>
    <t>o</t>
  </si>
  <si>
    <t>p</t>
  </si>
  <si>
    <t>q</t>
  </si>
  <si>
    <t>r</t>
  </si>
  <si>
    <t>s</t>
  </si>
  <si>
    <t>t</t>
  </si>
  <si>
    <t>u</t>
  </si>
  <si>
    <t>v</t>
  </si>
  <si>
    <t>w</t>
  </si>
  <si>
    <t>x</t>
  </si>
  <si>
    <t>y</t>
  </si>
  <si>
    <t>z</t>
  </si>
  <si>
    <t>-</t>
  </si>
  <si>
    <t>'</t>
  </si>
  <si>
    <t>_</t>
  </si>
  <si>
    <t>.</t>
  </si>
  <si>
    <t>ALL</t>
  </si>
  <si>
    <t>HeadEmail</t>
  </si>
  <si>
    <t>TailEmail</t>
  </si>
  <si>
    <r>
      <t>In order to have this code running your need to complete this sheet (</t>
    </r>
    <r>
      <rPr>
        <b/>
        <sz val="14"/>
        <color rgb="FFC00000"/>
        <rFont val="Calibri"/>
        <family val="2"/>
        <scheme val="minor"/>
      </rPr>
      <t>red boxes</t>
    </r>
    <r>
      <rPr>
        <b/>
        <sz val="14"/>
        <color theme="1"/>
        <rFont val="Calibri"/>
        <family val="2"/>
        <scheme val="minor"/>
      </rPr>
      <t>)</t>
    </r>
  </si>
  <si>
    <t>Max GC%</t>
  </si>
  <si>
    <t>heademail</t>
  </si>
  <si>
    <t>tailemail</t>
  </si>
  <si>
    <t>DoB</t>
  </si>
  <si>
    <t>BirthDate</t>
  </si>
  <si>
    <t>FULL</t>
  </si>
  <si>
    <t>Copies Min</t>
  </si>
  <si>
    <t>Cycling</t>
  </si>
  <si>
    <t>Efficiency</t>
  </si>
  <si>
    <t>From Template</t>
  </si>
  <si>
    <t xml:space="preserve">You need to select from lists Template Specifications. If you know the total amount of DNA Template (bp), select this size. It will be used to derive  the pVal = probability to have at random another matching sequence than the one you are looking for. If you don't know about it, template type and format will be used to approximate pVal. </t>
  </si>
  <si>
    <r>
      <t xml:space="preserve">Eval your PCR Primer(s). Please fill the </t>
    </r>
    <r>
      <rPr>
        <b/>
        <sz val="12"/>
        <color rgb="FFC00000"/>
        <rFont val="Calibri"/>
        <family val="2"/>
        <scheme val="minor"/>
      </rPr>
      <t>red boxes</t>
    </r>
    <r>
      <rPr>
        <b/>
        <sz val="12"/>
        <color theme="1"/>
        <rFont val="Calibri"/>
        <family val="2"/>
        <scheme val="minor"/>
      </rPr>
      <t xml:space="preserve">. </t>
    </r>
    <r>
      <rPr>
        <b/>
        <sz val="12"/>
        <color theme="9" tint="-0.249977111117893"/>
        <rFont val="Calibri"/>
        <family val="2"/>
        <scheme val="minor"/>
      </rPr>
      <t>Orange boxes</t>
    </r>
    <r>
      <rPr>
        <b/>
        <sz val="12"/>
        <color theme="1"/>
        <rFont val="Calibri"/>
        <family val="2"/>
        <scheme val="minor"/>
      </rPr>
      <t xml:space="preserve"> are optional. Important: Code version 1.0 so feel free to report adverse events or ask for more info (PCR_Support@NGYX.EU)</t>
    </r>
  </si>
  <si>
    <t>Version CODE !</t>
  </si>
  <si>
    <r>
      <t xml:space="preserve">Do not modify the </t>
    </r>
    <r>
      <rPr>
        <b/>
        <sz val="12"/>
        <color rgb="FFC00000"/>
        <rFont val="Calibri"/>
        <family val="2"/>
        <scheme val="minor"/>
      </rPr>
      <t>red</t>
    </r>
    <r>
      <rPr>
        <b/>
        <sz val="12"/>
        <color theme="1"/>
        <rFont val="Calibri"/>
        <family val="2"/>
        <scheme val="minor"/>
      </rPr>
      <t xml:space="preserve"> code value here below unless asked for!</t>
    </r>
  </si>
  <si>
    <t>These are NGYX Standard Process Recommandations. Feel free to cross-check vs. Melting/annealing mT°, maximal GC content (%), Effective length (we use only up to the last 24 3' nucleotides) &amp; the degeneration of the primer.</t>
  </si>
  <si>
    <t>Primer 1</t>
  </si>
  <si>
    <t>Primer 2</t>
  </si>
  <si>
    <t>Primer 3</t>
  </si>
  <si>
    <t>Primer 4</t>
  </si>
  <si>
    <t>This code is designed to help you evaluating your primer(s) efficiency in a PCR optimal (sensitivity/specificity) experiment and is free to use (as long as the code version does not expire). In case of trouble running this code feel free to have a contact using PCR_Support@NGYX.eu. IMPORTANT: DO NOT MODIFY these data (except for email address) as these may be important for version updates. Remark: NGYX offers (not for free but not too expansive) services for dedicated primers design. See WEB www.ngyx.eu for more 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</si>
</sst>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71" formatCode="0.0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1"/>
      <color theme="1"/>
      <name val="Calibri"/>
      <family val="2"/>
    </font>
    <font>
      <b/>
      <sz val="12"/>
      <color theme="1"/>
      <name val="Calibri"/>
      <family val="2"/>
      <scheme val="minor"/>
    </font>
    <font>
      <b/>
      <sz val="14"/>
      <color theme="1"/>
      <name val="Calibri"/>
      <family val="2"/>
      <scheme val="minor"/>
    </font>
    <font>
      <b/>
      <sz val="16"/>
      <color theme="1"/>
      <name val="Calibri"/>
      <family val="2"/>
      <scheme val="minor"/>
    </font>
    <font>
      <b/>
      <sz val="12"/>
      <color rgb="FFC00000"/>
      <name val="Calibri"/>
      <family val="2"/>
      <scheme val="minor"/>
    </font>
    <font>
      <b/>
      <sz val="14"/>
      <color rgb="FFC00000"/>
      <name val="Calibri"/>
      <family val="2"/>
      <scheme val="minor"/>
    </font>
    <font>
      <sz val="12"/>
      <color theme="1"/>
      <name val="Courier New"/>
      <family val="3"/>
    </font>
    <font>
      <b/>
      <sz val="12"/>
      <color theme="9" tint="-0.249977111117893"/>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CFF"/>
        <bgColor indexed="64"/>
      </patternFill>
    </fill>
    <fill>
      <patternFill patternType="solid">
        <fgColor theme="0" tint="-4.9989318521683403E-2"/>
        <bgColor indexed="64"/>
      </patternFill>
    </fill>
  </fills>
  <borders count="17">
    <border>
      <left/>
      <right/>
      <top/>
      <bottom/>
      <diagonal/>
    </border>
    <border>
      <left style="medium">
        <color rgb="FFC00000"/>
      </left>
      <right style="medium">
        <color rgb="FFC00000"/>
      </right>
      <top style="medium">
        <color rgb="FFC00000"/>
      </top>
      <bottom style="medium">
        <color rgb="FFC00000"/>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auto="1"/>
      </left>
      <right style="thin">
        <color auto="1"/>
      </right>
      <top style="thin">
        <color auto="1"/>
      </top>
      <bottom style="thin">
        <color auto="1"/>
      </bottom>
      <diagonal/>
    </border>
    <border>
      <left style="medium">
        <color rgb="FF0070C0"/>
      </left>
      <right style="medium">
        <color rgb="FF0070C0"/>
      </right>
      <top style="medium">
        <color rgb="FF0070C0"/>
      </top>
      <bottom style="medium">
        <color rgb="FF0070C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rgb="FF00B050"/>
      </left>
      <right style="medium">
        <color rgb="FF00B050"/>
      </right>
      <top style="medium">
        <color rgb="FF00B050"/>
      </top>
      <bottom style="medium">
        <color rgb="FF00B050"/>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164" fontId="0" fillId="0" borderId="0" xfId="0" applyNumberFormat="1"/>
    <xf numFmtId="1" fontId="0" fillId="0" borderId="0" xfId="0" applyNumberFormat="1"/>
    <xf numFmtId="165" fontId="0" fillId="0" borderId="0" xfId="0" applyNumberFormat="1"/>
    <xf numFmtId="9" fontId="0" fillId="0" borderId="0" xfId="1" applyFont="1"/>
    <xf numFmtId="166" fontId="0" fillId="0" borderId="0" xfId="1" applyNumberFormat="1" applyFont="1"/>
    <xf numFmtId="9" fontId="0" fillId="0" borderId="0" xfId="0" applyNumberFormat="1"/>
    <xf numFmtId="0" fontId="3" fillId="0" borderId="0" xfId="0" applyFont="1"/>
    <xf numFmtId="14" fontId="0" fillId="0" borderId="0" xfId="0" applyNumberFormat="1"/>
    <xf numFmtId="14" fontId="0" fillId="0" borderId="0" xfId="0" quotePrefix="1" applyNumberFormat="1"/>
    <xf numFmtId="0" fontId="0" fillId="0" borderId="0" xfId="0" quotePrefix="1"/>
    <xf numFmtId="0" fontId="6" fillId="0" borderId="0" xfId="0" applyFont="1"/>
    <xf numFmtId="0" fontId="6" fillId="0" borderId="0" xfId="0" applyFont="1" applyAlignment="1">
      <alignment horizontal="center"/>
    </xf>
    <xf numFmtId="0" fontId="6" fillId="0" borderId="0" xfId="0" applyFont="1" applyAlignment="1">
      <alignment horizontal="center"/>
    </xf>
    <xf numFmtId="0" fontId="0" fillId="0" borderId="6" xfId="0" applyBorder="1"/>
    <xf numFmtId="0" fontId="0" fillId="0" borderId="6" xfId="0" quotePrefix="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7" fillId="0" borderId="0" xfId="0" applyFont="1" applyBorder="1" applyAlignment="1">
      <alignment horizontal="center"/>
    </xf>
    <xf numFmtId="0" fontId="4" fillId="0" borderId="0" xfId="0" applyFont="1" applyBorder="1" applyAlignment="1">
      <alignment horizontal="center"/>
    </xf>
    <xf numFmtId="0" fontId="0" fillId="2" borderId="0" xfId="0" applyFill="1" applyBorder="1"/>
    <xf numFmtId="0" fontId="0" fillId="2" borderId="12" xfId="0" applyFill="1" applyBorder="1"/>
    <xf numFmtId="0" fontId="2" fillId="0" borderId="0" xfId="0" applyFont="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xf>
    <xf numFmtId="0" fontId="0" fillId="2" borderId="13" xfId="0" applyFill="1" applyBorder="1"/>
    <xf numFmtId="0" fontId="0" fillId="2" borderId="14" xfId="0" applyFill="1" applyBorder="1"/>
    <xf numFmtId="0" fontId="0" fillId="2" borderId="15" xfId="0" applyFill="1" applyBorder="1"/>
    <xf numFmtId="0" fontId="6" fillId="3" borderId="7" xfId="0" applyFont="1" applyFill="1" applyBorder="1" applyAlignment="1">
      <alignment horizontal="center"/>
    </xf>
    <xf numFmtId="0" fontId="2" fillId="3" borderId="7" xfId="0" applyFont="1" applyFill="1"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6" fillId="0" borderId="0" xfId="0" applyFont="1" applyBorder="1" applyAlignment="1">
      <alignment horizontal="justify" vertical="top" wrapText="1"/>
    </xf>
    <xf numFmtId="0" fontId="3" fillId="2" borderId="0" xfId="0" applyFont="1" applyFill="1"/>
    <xf numFmtId="0" fontId="3" fillId="2" borderId="0" xfId="0" applyFont="1" applyFill="1" applyAlignment="1">
      <alignment horizontal="center"/>
    </xf>
    <xf numFmtId="0" fontId="3" fillId="2" borderId="0" xfId="0" applyFont="1" applyFill="1" applyAlignment="1"/>
    <xf numFmtId="0" fontId="3" fillId="0" borderId="0" xfId="0" applyFont="1" applyAlignment="1">
      <alignment horizontal="center"/>
    </xf>
    <xf numFmtId="0" fontId="3" fillId="0" borderId="0" xfId="0" applyFont="1" applyAlignment="1"/>
    <xf numFmtId="0" fontId="11" fillId="0" borderId="1" xfId="0" applyFont="1" applyBorder="1" applyProtection="1">
      <protection locked="0"/>
    </xf>
    <xf numFmtId="164" fontId="3" fillId="0" borderId="0" xfId="0" applyNumberFormat="1" applyFont="1" applyAlignment="1">
      <alignment horizontal="center"/>
    </xf>
    <xf numFmtId="166" fontId="3" fillId="0" borderId="0" xfId="1" applyNumberFormat="1" applyFont="1" applyAlignment="1">
      <alignment horizontal="center"/>
    </xf>
    <xf numFmtId="171" fontId="3" fillId="0" borderId="0" xfId="0" applyNumberFormat="1" applyFont="1" applyAlignment="1">
      <alignment horizontal="center"/>
    </xf>
    <xf numFmtId="0" fontId="11" fillId="0" borderId="2" xfId="0" applyFont="1" applyBorder="1" applyProtection="1">
      <protection locked="0"/>
    </xf>
    <xf numFmtId="0" fontId="3" fillId="0" borderId="0" xfId="0" applyFont="1" applyAlignment="1"/>
    <xf numFmtId="0" fontId="8" fillId="0" borderId="0" xfId="0" applyFont="1" applyAlignment="1">
      <alignment horizontal="center"/>
    </xf>
    <xf numFmtId="0" fontId="9" fillId="0" borderId="0" xfId="0" applyFont="1" applyAlignment="1">
      <alignment horizontal="center"/>
    </xf>
    <xf numFmtId="0" fontId="6"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center" vertical="top" wrapText="1"/>
    </xf>
    <xf numFmtId="0" fontId="2" fillId="0" borderId="0" xfId="0" applyFont="1" applyAlignment="1">
      <alignment horizontal="center" vertical="top" wrapText="1"/>
    </xf>
    <xf numFmtId="0" fontId="3" fillId="4" borderId="0" xfId="0" applyFont="1" applyFill="1"/>
    <xf numFmtId="0" fontId="3" fillId="4" borderId="0" xfId="0" applyFont="1" applyFill="1" applyAlignment="1">
      <alignment horizontal="center"/>
    </xf>
    <xf numFmtId="0" fontId="2" fillId="0" borderId="0" xfId="0" applyFont="1" applyAlignment="1">
      <alignment horizontal="center"/>
    </xf>
    <xf numFmtId="0" fontId="6" fillId="4" borderId="0" xfId="0" applyFont="1" applyFill="1"/>
    <xf numFmtId="0" fontId="3" fillId="4" borderId="0" xfId="0" applyFont="1" applyFill="1" applyAlignment="1"/>
    <xf numFmtId="0" fontId="6" fillId="4" borderId="0" xfId="0" applyFont="1" applyFill="1" applyAlignment="1">
      <alignment horizontal="center"/>
    </xf>
    <xf numFmtId="0" fontId="9" fillId="0" borderId="16" xfId="0" applyFont="1" applyBorder="1" applyAlignment="1" applyProtection="1">
      <alignment horizontal="center"/>
      <protection locked="0"/>
    </xf>
  </cellXfs>
  <cellStyles count="2">
    <cellStyle name="Normal" xfId="0" builtinId="0"/>
    <cellStyle name="Pourcentage" xfId="1" builtinId="5"/>
  </cellStyles>
  <dxfs count="1">
    <dxf>
      <fill>
        <patternFill>
          <bgColor rgb="FFCCFFCC"/>
        </patternFill>
      </fill>
    </dxf>
  </dxfs>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B2" sqref="B2:F2"/>
    </sheetView>
  </sheetViews>
  <sheetFormatPr baseColWidth="10" defaultRowHeight="15" x14ac:dyDescent="0.25"/>
  <cols>
    <col min="1" max="1" width="1.140625" customWidth="1"/>
    <col min="2" max="2" width="23.7109375" customWidth="1"/>
    <col min="3" max="3" width="1.28515625" customWidth="1"/>
    <col min="4" max="6" width="22.85546875" customWidth="1"/>
    <col min="7" max="7" width="1.140625" customWidth="1"/>
    <col min="9" max="9" width="1.140625" customWidth="1"/>
  </cols>
  <sheetData>
    <row r="1" spans="1:9" ht="6" customHeight="1" thickTop="1" thickBot="1" x14ac:dyDescent="0.3">
      <c r="A1" s="16"/>
      <c r="B1" s="17"/>
      <c r="C1" s="17"/>
      <c r="D1" s="17"/>
      <c r="E1" s="17"/>
      <c r="F1" s="17"/>
      <c r="G1" s="17"/>
      <c r="H1" s="17"/>
      <c r="I1" s="18"/>
    </row>
    <row r="2" spans="1:9" ht="19.5" thickBot="1" x14ac:dyDescent="0.35">
      <c r="A2" s="19"/>
      <c r="B2" s="20" t="s">
        <v>150</v>
      </c>
      <c r="C2" s="21"/>
      <c r="D2" s="21"/>
      <c r="E2" s="21"/>
      <c r="F2" s="21"/>
      <c r="G2" s="22"/>
      <c r="H2" s="30" t="str">
        <f>IF(ISERROR(VLOOKUP("ERROR",H4:H10,1,FALSE)),"OK","ERROR")</f>
        <v>ERROR</v>
      </c>
      <c r="I2" s="23"/>
    </row>
    <row r="3" spans="1:9" ht="6" customHeight="1" thickBot="1" x14ac:dyDescent="0.3">
      <c r="A3" s="19"/>
      <c r="B3" s="22"/>
      <c r="C3" s="22"/>
      <c r="D3" s="22"/>
      <c r="E3" s="22"/>
      <c r="F3" s="22"/>
      <c r="G3" s="22"/>
      <c r="H3" s="22"/>
      <c r="I3" s="23"/>
    </row>
    <row r="4" spans="1:9" ht="15.75" thickBot="1" x14ac:dyDescent="0.3">
      <c r="A4" s="19"/>
      <c r="B4" s="24" t="s">
        <v>112</v>
      </c>
      <c r="C4" s="22"/>
      <c r="D4" s="32"/>
      <c r="E4" s="33"/>
      <c r="F4" s="34"/>
      <c r="G4" s="22"/>
      <c r="H4" s="31" t="str">
        <f>CHECK_CHARS!A3</f>
        <v>ERROR</v>
      </c>
      <c r="I4" s="23"/>
    </row>
    <row r="5" spans="1:9" ht="6" customHeight="1" thickBot="1" x14ac:dyDescent="0.3">
      <c r="A5" s="19"/>
      <c r="B5" s="25"/>
      <c r="C5" s="22"/>
      <c r="D5" s="26"/>
      <c r="E5" s="26"/>
      <c r="F5" s="26"/>
      <c r="G5" s="22"/>
      <c r="H5" s="22"/>
      <c r="I5" s="23"/>
    </row>
    <row r="6" spans="1:9" ht="15.75" thickBot="1" x14ac:dyDescent="0.3">
      <c r="A6" s="19"/>
      <c r="B6" s="24" t="s">
        <v>113</v>
      </c>
      <c r="C6" s="22"/>
      <c r="D6" s="32"/>
      <c r="E6" s="33"/>
      <c r="F6" s="34"/>
      <c r="G6" s="22"/>
      <c r="H6" s="31" t="str">
        <f>CHECK_CHARS!A5</f>
        <v>ERROR</v>
      </c>
      <c r="I6" s="23"/>
    </row>
    <row r="7" spans="1:9" ht="6" customHeight="1" thickBot="1" x14ac:dyDescent="0.3">
      <c r="A7" s="19"/>
      <c r="B7" s="25"/>
      <c r="C7" s="22"/>
      <c r="D7" s="26"/>
      <c r="E7" s="26"/>
      <c r="F7" s="26"/>
      <c r="G7" s="22"/>
      <c r="H7" s="22"/>
      <c r="I7" s="23"/>
    </row>
    <row r="8" spans="1:9" ht="15.75" thickBot="1" x14ac:dyDescent="0.3">
      <c r="A8" s="19"/>
      <c r="B8" s="24" t="s">
        <v>155</v>
      </c>
      <c r="C8" s="22"/>
      <c r="D8" s="35" t="s">
        <v>114</v>
      </c>
      <c r="E8" s="35" t="s">
        <v>115</v>
      </c>
      <c r="F8" s="35" t="s">
        <v>116</v>
      </c>
      <c r="G8" s="22"/>
      <c r="H8" s="31" t="str">
        <f>CHECK_CHARS!B14</f>
        <v>ERROR</v>
      </c>
      <c r="I8" s="23"/>
    </row>
    <row r="9" spans="1:9" ht="6" customHeight="1" thickBot="1" x14ac:dyDescent="0.3">
      <c r="A9" s="19"/>
      <c r="B9" s="25"/>
      <c r="C9" s="22"/>
      <c r="D9" s="26"/>
      <c r="E9" s="26"/>
      <c r="F9" s="26"/>
      <c r="G9" s="22"/>
      <c r="H9" s="22"/>
      <c r="I9" s="23"/>
    </row>
    <row r="10" spans="1:9" ht="15.75" thickBot="1" x14ac:dyDescent="0.3">
      <c r="A10" s="19"/>
      <c r="B10" s="24" t="s">
        <v>117</v>
      </c>
      <c r="C10" s="22"/>
      <c r="D10" s="32"/>
      <c r="E10" s="33"/>
      <c r="F10" s="34"/>
      <c r="G10" s="22"/>
      <c r="H10" s="31" t="str">
        <f>CHECK_CHARS!B6</f>
        <v>ERROR</v>
      </c>
      <c r="I10" s="23"/>
    </row>
    <row r="11" spans="1:9" ht="6" customHeight="1" x14ac:dyDescent="0.25">
      <c r="A11" s="19"/>
      <c r="B11" s="22"/>
      <c r="C11" s="22"/>
      <c r="D11" s="22"/>
      <c r="E11" s="22"/>
      <c r="F11" s="22"/>
      <c r="G11" s="22"/>
      <c r="H11" s="22"/>
      <c r="I11" s="23"/>
    </row>
    <row r="12" spans="1:9" ht="96" customHeight="1" x14ac:dyDescent="0.25">
      <c r="A12" s="19"/>
      <c r="B12" s="36" t="s">
        <v>170</v>
      </c>
      <c r="C12" s="36"/>
      <c r="D12" s="36"/>
      <c r="E12" s="36"/>
      <c r="F12" s="36"/>
      <c r="G12" s="36"/>
      <c r="H12" s="36"/>
      <c r="I12" s="23"/>
    </row>
    <row r="13" spans="1:9" ht="6" customHeight="1" thickBot="1" x14ac:dyDescent="0.3">
      <c r="A13" s="27"/>
      <c r="B13" s="28"/>
      <c r="C13" s="28"/>
      <c r="D13" s="28"/>
      <c r="E13" s="28"/>
      <c r="F13" s="28"/>
      <c r="G13" s="28"/>
      <c r="H13" s="28"/>
      <c r="I13" s="29"/>
    </row>
    <row r="14" spans="1:9" ht="15.75" thickTop="1" x14ac:dyDescent="0.25"/>
  </sheetData>
  <sheetProtection password="EF91" sheet="1" objects="1" scenarios="1"/>
  <mergeCells count="5">
    <mergeCell ref="D4:F4"/>
    <mergeCell ref="D6:F6"/>
    <mergeCell ref="D10:F10"/>
    <mergeCell ref="B2:F2"/>
    <mergeCell ref="B12:H12"/>
  </mergeCells>
  <conditionalFormatting sqref="H2 H4 H6 H8 H10">
    <cfRule type="cellIs" dxfId="0" priority="1" stopIfTrue="1" operator="equal">
      <formula>"OK"</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Error" error="Select from list please." promptTitle="Birthday" prompt="Day of">
          <x14:formula1>
            <xm:f>LISTS!$A$18:$A$49</xm:f>
          </x14:formula1>
          <xm:sqref>D8</xm:sqref>
        </x14:dataValidation>
        <x14:dataValidation type="list" allowBlank="1" showInputMessage="1" showErrorMessage="1" errorTitle="Error" error="Select from list please." promptTitle="Birthday" prompt="Month of">
          <x14:formula1>
            <xm:f>LISTS!$B$18:$B$30</xm:f>
          </x14:formula1>
          <xm:sqref>E8</xm:sqref>
        </x14:dataValidation>
        <x14:dataValidation type="list" allowBlank="1" showInputMessage="1" showErrorMessage="1" errorTitle="Error" error="Select from list please." promptTitle="Birthday" prompt="Year of">
          <x14:formula1>
            <xm:f>LISTS!$C$18:$C$134</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B2" sqref="B2:P2"/>
    </sheetView>
  </sheetViews>
  <sheetFormatPr baseColWidth="10" defaultRowHeight="15.75" x14ac:dyDescent="0.25"/>
  <cols>
    <col min="1" max="1" width="1.140625" style="7" customWidth="1"/>
    <col min="2" max="2" width="18.7109375" style="7" customWidth="1"/>
    <col min="3" max="3" width="1.140625" style="7" customWidth="1"/>
    <col min="4" max="4" width="69" style="7" customWidth="1"/>
    <col min="5" max="5" width="1.140625" style="7" customWidth="1"/>
    <col min="6" max="6" width="9.140625" style="40" customWidth="1"/>
    <col min="7" max="7" width="1.140625" style="40" customWidth="1"/>
    <col min="8" max="8" width="10.7109375" style="40" customWidth="1"/>
    <col min="9" max="9" width="1.140625" style="40" customWidth="1"/>
    <col min="10" max="10" width="6.85546875" style="40" bestFit="1" customWidth="1"/>
    <col min="11" max="11" width="1.140625" style="7" customWidth="1"/>
    <col min="12" max="12" width="11.42578125" style="7" customWidth="1"/>
    <col min="13" max="13" width="1.140625" style="40" customWidth="1"/>
    <col min="14" max="14" width="10.28515625" style="7" bestFit="1" customWidth="1"/>
    <col min="15" max="15" width="1.140625" style="40" customWidth="1"/>
    <col min="16" max="16" width="41.85546875" style="41" customWidth="1"/>
    <col min="17" max="17" width="1.140625" style="40" customWidth="1"/>
    <col min="18" max="16384" width="11.42578125" style="7"/>
  </cols>
  <sheetData>
    <row r="1" spans="1:17" ht="6" customHeight="1" x14ac:dyDescent="0.25">
      <c r="A1" s="37"/>
      <c r="B1" s="37"/>
      <c r="C1" s="37"/>
      <c r="D1" s="37"/>
      <c r="E1" s="37"/>
      <c r="F1" s="38"/>
      <c r="G1" s="38"/>
      <c r="H1" s="38"/>
      <c r="I1" s="38"/>
      <c r="J1" s="38"/>
      <c r="K1" s="37"/>
      <c r="L1" s="37"/>
      <c r="M1" s="38"/>
      <c r="N1" s="37"/>
      <c r="O1" s="38"/>
      <c r="P1" s="39"/>
      <c r="Q1" s="38"/>
    </row>
    <row r="2" spans="1:17" x14ac:dyDescent="0.25">
      <c r="A2" s="37"/>
      <c r="B2" s="12" t="s">
        <v>162</v>
      </c>
      <c r="C2" s="56"/>
      <c r="D2" s="56"/>
      <c r="E2" s="56"/>
      <c r="F2" s="56"/>
      <c r="G2" s="56"/>
      <c r="H2" s="56"/>
      <c r="I2" s="56"/>
      <c r="J2" s="56"/>
      <c r="K2" s="56"/>
      <c r="L2" s="56"/>
      <c r="M2" s="56"/>
      <c r="N2" s="56"/>
      <c r="O2" s="56"/>
      <c r="P2" s="56"/>
      <c r="Q2" s="38"/>
    </row>
    <row r="3" spans="1:17" ht="6" customHeight="1" thickBot="1" x14ac:dyDescent="0.3">
      <c r="A3" s="37"/>
      <c r="B3" s="37"/>
      <c r="C3" s="37"/>
      <c r="D3" s="37"/>
      <c r="E3" s="37"/>
      <c r="F3" s="38"/>
      <c r="G3" s="38"/>
      <c r="H3" s="38"/>
      <c r="I3" s="38"/>
      <c r="J3" s="38"/>
      <c r="K3" s="37"/>
      <c r="L3" s="37"/>
      <c r="M3" s="38"/>
      <c r="N3" s="37"/>
      <c r="O3" s="38"/>
      <c r="P3" s="39"/>
      <c r="Q3" s="38"/>
    </row>
    <row r="4" spans="1:17" ht="16.5" thickBot="1" x14ac:dyDescent="0.3">
      <c r="A4" s="37"/>
      <c r="B4" s="7" t="s">
        <v>49</v>
      </c>
      <c r="C4" s="54"/>
      <c r="D4" s="42" t="s">
        <v>93</v>
      </c>
      <c r="E4" s="54"/>
      <c r="F4" s="40" t="str">
        <f>IF(ISERROR(VLOOKUP(D4,LISTS!E2:E11,1,FALSE)),"Pending","OK")</f>
        <v>Pending</v>
      </c>
      <c r="G4" s="55"/>
      <c r="H4" s="50" t="s">
        <v>161</v>
      </c>
      <c r="I4" s="51"/>
      <c r="J4" s="51"/>
      <c r="K4" s="51"/>
      <c r="L4" s="51"/>
      <c r="M4" s="51"/>
      <c r="N4" s="51"/>
      <c r="O4" s="51"/>
      <c r="P4" s="51"/>
      <c r="Q4" s="38"/>
    </row>
    <row r="5" spans="1:17" ht="6" customHeight="1" thickBot="1" x14ac:dyDescent="0.3">
      <c r="A5" s="37"/>
      <c r="B5" s="54"/>
      <c r="C5" s="54"/>
      <c r="D5" s="54"/>
      <c r="E5" s="54"/>
      <c r="F5" s="55"/>
      <c r="G5" s="55"/>
      <c r="H5" s="51"/>
      <c r="I5" s="51"/>
      <c r="J5" s="51"/>
      <c r="K5" s="51"/>
      <c r="L5" s="51"/>
      <c r="M5" s="51"/>
      <c r="N5" s="51"/>
      <c r="O5" s="51"/>
      <c r="P5" s="51"/>
      <c r="Q5" s="38"/>
    </row>
    <row r="6" spans="1:17" ht="16.5" thickBot="1" x14ac:dyDescent="0.3">
      <c r="A6" s="37"/>
      <c r="B6" s="7" t="s">
        <v>87</v>
      </c>
      <c r="C6" s="54"/>
      <c r="D6" s="42" t="s">
        <v>92</v>
      </c>
      <c r="E6" s="54"/>
      <c r="F6" s="40" t="str">
        <f>IF(ISERROR(VLOOKUP(D6,LISTS!A14:A16,1,FALSE)),"Pending","OK")</f>
        <v>Pending</v>
      </c>
      <c r="G6" s="55"/>
      <c r="H6" s="51"/>
      <c r="I6" s="51"/>
      <c r="J6" s="51"/>
      <c r="K6" s="51"/>
      <c r="L6" s="51"/>
      <c r="M6" s="51"/>
      <c r="N6" s="51"/>
      <c r="O6" s="51"/>
      <c r="P6" s="51"/>
      <c r="Q6" s="38"/>
    </row>
    <row r="7" spans="1:17" ht="6" customHeight="1" thickBot="1" x14ac:dyDescent="0.3">
      <c r="A7" s="37"/>
      <c r="B7" s="54"/>
      <c r="C7" s="54"/>
      <c r="D7" s="54"/>
      <c r="E7" s="54"/>
      <c r="F7" s="55"/>
      <c r="G7" s="55"/>
      <c r="H7" s="51"/>
      <c r="I7" s="51"/>
      <c r="J7" s="51"/>
      <c r="K7" s="51"/>
      <c r="L7" s="51"/>
      <c r="M7" s="51"/>
      <c r="N7" s="51"/>
      <c r="O7" s="51"/>
      <c r="P7" s="51"/>
      <c r="Q7" s="38"/>
    </row>
    <row r="8" spans="1:17" ht="16.5" thickBot="1" x14ac:dyDescent="0.3">
      <c r="A8" s="37"/>
      <c r="B8" s="7" t="s">
        <v>40</v>
      </c>
      <c r="C8" s="54"/>
      <c r="D8" s="42" t="s">
        <v>91</v>
      </c>
      <c r="E8" s="54"/>
      <c r="F8" s="40" t="str">
        <f>IF(ISERROR(VLOOKUP(D8,LISTS!A2:A9,1,FALSE)),"Pending","OK")</f>
        <v>Pending</v>
      </c>
      <c r="G8" s="55"/>
      <c r="H8" s="51"/>
      <c r="I8" s="51"/>
      <c r="J8" s="51"/>
      <c r="K8" s="51"/>
      <c r="L8" s="51"/>
      <c r="M8" s="51"/>
      <c r="N8" s="51"/>
      <c r="O8" s="51"/>
      <c r="P8" s="51"/>
      <c r="Q8" s="38"/>
    </row>
    <row r="9" spans="1:17" ht="6" customHeight="1" x14ac:dyDescent="0.25">
      <c r="A9" s="37"/>
      <c r="B9" s="37"/>
      <c r="C9" s="37"/>
      <c r="D9" s="37"/>
      <c r="E9" s="37"/>
      <c r="F9" s="38"/>
      <c r="G9" s="38"/>
      <c r="H9" s="38"/>
      <c r="I9" s="38"/>
      <c r="J9" s="38"/>
      <c r="K9" s="37"/>
      <c r="L9" s="37"/>
      <c r="M9" s="38"/>
      <c r="N9" s="37"/>
      <c r="O9" s="38"/>
      <c r="P9" s="39"/>
      <c r="Q9" s="38"/>
    </row>
    <row r="10" spans="1:17" x14ac:dyDescent="0.25">
      <c r="A10" s="37"/>
      <c r="B10" s="11" t="s">
        <v>46</v>
      </c>
      <c r="C10" s="57"/>
      <c r="D10" s="11" t="s">
        <v>45</v>
      </c>
      <c r="E10" s="54"/>
      <c r="F10" s="13" t="s">
        <v>47</v>
      </c>
      <c r="G10" s="59"/>
      <c r="H10" s="13" t="s">
        <v>151</v>
      </c>
      <c r="I10" s="59"/>
      <c r="J10" s="13" t="s">
        <v>48</v>
      </c>
      <c r="K10" s="57"/>
      <c r="L10" s="13" t="s">
        <v>52</v>
      </c>
      <c r="M10" s="59"/>
      <c r="N10" s="13" t="s">
        <v>53</v>
      </c>
      <c r="O10" s="59"/>
      <c r="P10" s="13" t="s">
        <v>42</v>
      </c>
      <c r="Q10" s="38"/>
    </row>
    <row r="11" spans="1:17" ht="6" customHeight="1" thickBot="1" x14ac:dyDescent="0.3">
      <c r="A11" s="37"/>
      <c r="B11" s="54"/>
      <c r="C11" s="54"/>
      <c r="D11" s="54"/>
      <c r="E11" s="54"/>
      <c r="F11" s="55"/>
      <c r="G11" s="55"/>
      <c r="H11" s="55"/>
      <c r="I11" s="55"/>
      <c r="J11" s="55"/>
      <c r="K11" s="54"/>
      <c r="L11" s="55"/>
      <c r="M11" s="55"/>
      <c r="N11" s="55"/>
      <c r="O11" s="55"/>
      <c r="P11" s="55"/>
      <c r="Q11" s="38"/>
    </row>
    <row r="12" spans="1:17" ht="16.5" thickBot="1" x14ac:dyDescent="0.3">
      <c r="A12" s="37"/>
      <c r="B12" s="7" t="s">
        <v>166</v>
      </c>
      <c r="C12" s="54"/>
      <c r="D12" s="42"/>
      <c r="E12" s="54"/>
      <c r="F12" s="43" t="str">
        <f>IF(RIGHT(P22,2)&lt;&gt;"OK","",IF(LEFT(P12,3)="ERR","",IF(LEFT(P12,3)="PEN","",IF(WRK_EVAL!B3&gt;CALC!$D$19,CALC!$D$19,WRK_EVAL!B3))))</f>
        <v/>
      </c>
      <c r="G12" s="55"/>
      <c r="H12" s="44" t="str">
        <f>IF(RIGHT(P22,2)&lt;&gt;"OK","",IF(LEFT(P12,3)="ERR","",IF(LEFT(P12,3)="PEN","",WRK_EVAL!B4)))</f>
        <v/>
      </c>
      <c r="I12" s="55"/>
      <c r="J12" s="40" t="str">
        <f>IF(RIGHT(P22,2)&lt;&gt;"OK","",IF(LEFT(P12,3)="ERR","",IF(LEFT(P12,3)="PEN","",WRK_EVAL!A14)))</f>
        <v/>
      </c>
      <c r="K12" s="54"/>
      <c r="L12" s="40" t="str">
        <f>IF(RIGHT(P22,2)&lt;&gt;"OK","",IF(LEFT(P12,3)="ERR","",IF(LEFT(P12,3)="PEN","",WRK_EVAL!A17)))</f>
        <v/>
      </c>
      <c r="M12" s="55"/>
      <c r="N12" s="45" t="str">
        <f>IF(RIGHT(P22,2)&lt;&gt;"OK","",IF(P12&lt;&gt;"OK","",IF(WRK_EVAL!$C$68="ok",WRK_EVAL!B74,"?")))</f>
        <v/>
      </c>
      <c r="O12" s="55"/>
      <c r="P12" s="40" t="str">
        <f>IF(YOURDATA!H2="ERROR","Please Fill In YOUR DATA",IF(RIGHT(P22,2)&lt;&gt;"OK","Version Expired, Change Code",WRK_EVAL!B2))</f>
        <v>Please Fill In YOUR DATA</v>
      </c>
      <c r="Q12" s="38"/>
    </row>
    <row r="13" spans="1:17" ht="6" customHeight="1" thickBot="1" x14ac:dyDescent="0.3">
      <c r="A13" s="37"/>
      <c r="B13" s="54"/>
      <c r="C13" s="54"/>
      <c r="D13" s="54"/>
      <c r="E13" s="54"/>
      <c r="F13" s="55"/>
      <c r="G13" s="55"/>
      <c r="H13" s="55"/>
      <c r="I13" s="55"/>
      <c r="J13" s="55"/>
      <c r="K13" s="54"/>
      <c r="L13" s="55"/>
      <c r="M13" s="55"/>
      <c r="N13" s="55"/>
      <c r="O13" s="55"/>
      <c r="P13" s="55"/>
      <c r="Q13" s="38"/>
    </row>
    <row r="14" spans="1:17" ht="16.5" thickBot="1" x14ac:dyDescent="0.3">
      <c r="A14" s="37"/>
      <c r="B14" s="7" t="s">
        <v>167</v>
      </c>
      <c r="C14" s="54"/>
      <c r="D14" s="46"/>
      <c r="E14" s="54"/>
      <c r="F14" s="43" t="str">
        <f>IF(RIGHT(P22,2)&lt;&gt;"OK","",IF(LEFT(P14,3)="ERR","",IF(LEFT(P14,3)="PEN","",IF(WRK_EVAL!B19&gt;CALC!$D$19,CALC!$D$19,WRK_EVAL!B19))))</f>
        <v/>
      </c>
      <c r="G14" s="55"/>
      <c r="H14" s="44" t="str">
        <f>IF(RIGHT(P22,2)&lt;&gt;"OK","",IF(LEFT(P14,3)="ERR","",IF(LEFT(P14,3)="PEN","",WRK_EVAL!B20)))</f>
        <v/>
      </c>
      <c r="I14" s="55"/>
      <c r="J14" s="40" t="str">
        <f>IF(RIGHT(P22,2)&lt;&gt;"OK","",IF(LEFT(P14,3)="ERR","",IF(LEFT(P14,3)="PEN","",WRK_EVAL!A30)))</f>
        <v/>
      </c>
      <c r="K14" s="54"/>
      <c r="L14" s="40" t="str">
        <f>IF(RIGHT(P22,2)&lt;&gt;"OK","",IF(LEFT(P14,3)="ERR","",IF(LEFT(P14,3)="PEN","",WRK_EVAL!A33)))</f>
        <v/>
      </c>
      <c r="M14" s="55"/>
      <c r="N14" s="45" t="str">
        <f>IF(RIGHT(P22,2)&lt;&gt;"OK","",IF(P14&lt;&gt;"OK","",IF(WRK_EVAL!$C$68="ok",WRK_EVAL!B75,"?")))</f>
        <v/>
      </c>
      <c r="O14" s="55"/>
      <c r="P14" s="40" t="str">
        <f>IF(YOURDATA!H2="ERROR","Please Fill In YOUR DATA",IF(RIGHT(P22,2)&lt;&gt;"OK","Version Expired, Change Code",WRK_EVAL!B18))</f>
        <v>Please Fill In YOUR DATA</v>
      </c>
      <c r="Q14" s="38"/>
    </row>
    <row r="15" spans="1:17" ht="6" customHeight="1" thickBot="1" x14ac:dyDescent="0.3">
      <c r="A15" s="37"/>
      <c r="B15" s="54"/>
      <c r="C15" s="54"/>
      <c r="D15" s="54"/>
      <c r="E15" s="54"/>
      <c r="F15" s="55"/>
      <c r="G15" s="55"/>
      <c r="H15" s="55"/>
      <c r="I15" s="55"/>
      <c r="J15" s="55"/>
      <c r="K15" s="54"/>
      <c r="L15" s="55"/>
      <c r="M15" s="55"/>
      <c r="N15" s="55"/>
      <c r="O15" s="55"/>
      <c r="P15" s="55"/>
      <c r="Q15" s="38"/>
    </row>
    <row r="16" spans="1:17" ht="16.5" thickBot="1" x14ac:dyDescent="0.3">
      <c r="A16" s="37"/>
      <c r="B16" s="7" t="s">
        <v>168</v>
      </c>
      <c r="C16" s="54"/>
      <c r="D16" s="46"/>
      <c r="E16" s="54"/>
      <c r="F16" s="43" t="str">
        <f>IF(RIGHT(P22,2)&lt;&gt;"OK","",IF(LEFT(P16,3)="ERR","",IF(LEFT(P16,3)="PEN","",IF(WRK_EVAL!B35&gt;CALC!$D$19,CALC!$D$19,WRK_EVAL!B35))))</f>
        <v/>
      </c>
      <c r="G16" s="55"/>
      <c r="H16" s="44" t="str">
        <f>IF(RIGHT(P22,2)&lt;&gt;"OK","",IF(LEFT(P16,3)="ERR","",IF(LEFT(P16,3)="PEN","",WRK_EVAL!B36)))</f>
        <v/>
      </c>
      <c r="I16" s="55"/>
      <c r="J16" s="40" t="str">
        <f>IF(RIGHT(P22,2)&lt;&gt;"OK","",IF(LEFT(P16,3)="ERR","",IF(LEFT(P16,3)="PEN","",WRK_EVAL!A46)))</f>
        <v/>
      </c>
      <c r="K16" s="54"/>
      <c r="L16" s="40" t="str">
        <f>IF(RIGHT(P22,2)&lt;&gt;"OK","",IF(LEFT(P16,3)="ERR","",IF(LEFT(P16,3)="PEN","",WRK_EVAL!A49)))</f>
        <v/>
      </c>
      <c r="M16" s="55"/>
      <c r="N16" s="45" t="str">
        <f>IF(RIGHT(P22,2)&lt;&gt;"OK","",IF(P16&lt;&gt;"OK","",IF(WRK_EVAL!$C$68="ok",WRK_EVAL!B76,"?")))</f>
        <v/>
      </c>
      <c r="O16" s="55"/>
      <c r="P16" s="40" t="str">
        <f>IF(YOURDATA!H2="ERROR","Please Fill In YOUR DATA",IF(RIGHT(P22,2)&lt;&gt;"OK","Version Expired, Change Code",WRK_EVAL!B34))</f>
        <v>Please Fill In YOUR DATA</v>
      </c>
      <c r="Q16" s="38"/>
    </row>
    <row r="17" spans="1:17" ht="6" customHeight="1" thickBot="1" x14ac:dyDescent="0.3">
      <c r="A17" s="37"/>
      <c r="B17" s="54"/>
      <c r="C17" s="54"/>
      <c r="D17" s="54"/>
      <c r="E17" s="54"/>
      <c r="F17" s="55"/>
      <c r="G17" s="55"/>
      <c r="H17" s="55"/>
      <c r="I17" s="55"/>
      <c r="J17" s="55"/>
      <c r="K17" s="54"/>
      <c r="L17" s="55"/>
      <c r="M17" s="55"/>
      <c r="N17" s="55"/>
      <c r="O17" s="55"/>
      <c r="P17" s="55"/>
      <c r="Q17" s="38"/>
    </row>
    <row r="18" spans="1:17" ht="16.5" thickBot="1" x14ac:dyDescent="0.3">
      <c r="A18" s="37"/>
      <c r="B18" s="7" t="s">
        <v>169</v>
      </c>
      <c r="C18" s="54"/>
      <c r="D18" s="46"/>
      <c r="E18" s="54"/>
      <c r="F18" s="43" t="str">
        <f>IF(RIGHT(P22,2)&lt;&gt;"OK","",IF(LEFT(P18,3)="ERR","",IF(LEFT(P18,3)="PEN","",IF(WRK_EVAL!B51&gt;CALC!$D$19,CALC!$D$19,WRK_EVAL!B51))))</f>
        <v/>
      </c>
      <c r="G18" s="55"/>
      <c r="H18" s="44" t="str">
        <f>IF(RIGHT(P22,2)&lt;&gt;"OK","",IF(LEFT(P18,3)="ERR","",IF(LEFT(P18,3)="PEN","",WRK_EVAL!B52)))</f>
        <v/>
      </c>
      <c r="I18" s="55"/>
      <c r="J18" s="40" t="str">
        <f>IF(RIGHT(P22,2)&lt;&gt;"OK","",IF(LEFT(P18,3)="ERR","",IF(LEFT(P18,3)="PEN","",WRK_EVAL!A62)))</f>
        <v/>
      </c>
      <c r="K18" s="54"/>
      <c r="L18" s="40" t="str">
        <f>IF(RIGHT(P22,2)&lt;&gt;"OK","",IF(LEFT(P18,3)="ERR","",IF(LEFT(P18,3)="PEN","",WRK_EVAL!A65)))</f>
        <v/>
      </c>
      <c r="M18" s="55"/>
      <c r="N18" s="45" t="str">
        <f>IF(RIGHT(P22,2)&lt;&gt;"OK","",IF(P18&lt;&gt;"OK","",IF(WRK_EVAL!$C$68="ok",WRK_EVAL!B77,"?")))</f>
        <v/>
      </c>
      <c r="O18" s="55"/>
      <c r="P18" s="40" t="str">
        <f>IF(YOURDATA!H2="ERROR","Please Fill In YOUR DATA",IF(RIGHT(P22,2)&lt;&gt;"OK","Version Expired, Change Code",WRK_EVAL!B50))</f>
        <v>Please Fill In YOUR DATA</v>
      </c>
      <c r="Q18" s="38"/>
    </row>
    <row r="19" spans="1:17" ht="6" customHeight="1" x14ac:dyDescent="0.25">
      <c r="A19" s="37"/>
      <c r="B19" s="37"/>
      <c r="C19" s="37"/>
      <c r="D19" s="37"/>
      <c r="E19" s="37"/>
      <c r="F19" s="38"/>
      <c r="G19" s="38"/>
      <c r="H19" s="38"/>
      <c r="I19" s="38"/>
      <c r="J19" s="38"/>
      <c r="K19" s="37"/>
      <c r="L19" s="37"/>
      <c r="M19" s="38"/>
      <c r="N19" s="37"/>
      <c r="O19" s="38"/>
      <c r="P19" s="38"/>
      <c r="Q19" s="38"/>
    </row>
    <row r="20" spans="1:17" ht="21" x14ac:dyDescent="0.35">
      <c r="A20" s="37"/>
      <c r="B20" s="11" t="s">
        <v>54</v>
      </c>
      <c r="E20" s="54"/>
      <c r="F20" s="47" t="str">
        <f>CONCATENATE("Minimal amount of template to use in PCR (pg): ",WRK_EVAL!C74)</f>
        <v>Minimal amount of template to use in PCR (pg): 1</v>
      </c>
      <c r="G20" s="47"/>
      <c r="H20" s="47"/>
      <c r="I20" s="47"/>
      <c r="J20" s="47"/>
      <c r="K20" s="47"/>
      <c r="L20" s="47"/>
      <c r="M20" s="47"/>
      <c r="N20" s="47"/>
      <c r="O20" s="38"/>
      <c r="P20" s="48" t="s">
        <v>163</v>
      </c>
      <c r="Q20" s="38"/>
    </row>
    <row r="21" spans="1:17" ht="6" customHeight="1" x14ac:dyDescent="0.25">
      <c r="A21" s="37"/>
      <c r="B21" s="54"/>
      <c r="C21" s="54"/>
      <c r="D21" s="54"/>
      <c r="E21" s="54"/>
      <c r="F21" s="55"/>
      <c r="G21" s="55"/>
      <c r="H21" s="55"/>
      <c r="I21" s="55"/>
      <c r="J21" s="55"/>
      <c r="K21" s="54"/>
      <c r="L21" s="54"/>
      <c r="M21" s="55"/>
      <c r="N21" s="54"/>
      <c r="O21" s="38"/>
      <c r="P21" s="58"/>
      <c r="Q21" s="38"/>
    </row>
    <row r="22" spans="1:17" x14ac:dyDescent="0.25">
      <c r="A22" s="37"/>
      <c r="B22" s="7" t="s">
        <v>166</v>
      </c>
      <c r="C22" s="54"/>
      <c r="D22" s="40" t="str">
        <f>IF(RIGHT(P22,2)&lt;&gt;"OK","",IF(ISERROR(WRK_EVAL!M74),"",WRK_EVAL!M74))</f>
        <v/>
      </c>
      <c r="E22" s="54"/>
      <c r="F22" s="50" t="s">
        <v>165</v>
      </c>
      <c r="G22" s="50"/>
      <c r="H22" s="50"/>
      <c r="I22" s="50"/>
      <c r="J22" s="50"/>
      <c r="K22" s="50"/>
      <c r="L22" s="50"/>
      <c r="M22" s="50"/>
      <c r="N22" s="50"/>
      <c r="O22" s="38"/>
      <c r="P22" s="49" t="str">
        <f>CLOSE!A2</f>
        <v>Please fill in YOUR DATA</v>
      </c>
      <c r="Q22" s="38"/>
    </row>
    <row r="23" spans="1:17" ht="6" customHeight="1" x14ac:dyDescent="0.25">
      <c r="A23" s="37"/>
      <c r="B23" s="54"/>
      <c r="C23" s="54"/>
      <c r="D23" s="55"/>
      <c r="E23" s="54"/>
      <c r="F23" s="50"/>
      <c r="G23" s="50"/>
      <c r="H23" s="50"/>
      <c r="I23" s="50"/>
      <c r="J23" s="50"/>
      <c r="K23" s="50"/>
      <c r="L23" s="50"/>
      <c r="M23" s="50"/>
      <c r="N23" s="50"/>
      <c r="O23" s="38"/>
      <c r="P23" s="58"/>
      <c r="Q23" s="38"/>
    </row>
    <row r="24" spans="1:17" x14ac:dyDescent="0.25">
      <c r="A24" s="37"/>
      <c r="B24" s="7" t="s">
        <v>167</v>
      </c>
      <c r="C24" s="54"/>
      <c r="D24" s="40" t="str">
        <f>IF(RIGHT(P22,2)&lt;&gt;"OK","",IF(ISERROR(WRK_EVAL!M75),"",WRK_EVAL!M75))</f>
        <v/>
      </c>
      <c r="E24" s="54"/>
      <c r="F24" s="50"/>
      <c r="G24" s="50"/>
      <c r="H24" s="50"/>
      <c r="I24" s="50"/>
      <c r="J24" s="50"/>
      <c r="K24" s="50"/>
      <c r="L24" s="50"/>
      <c r="M24" s="50"/>
      <c r="N24" s="50"/>
      <c r="O24" s="38"/>
      <c r="P24" s="52" t="s">
        <v>164</v>
      </c>
      <c r="Q24" s="38"/>
    </row>
    <row r="25" spans="1:17" ht="6" customHeight="1" x14ac:dyDescent="0.25">
      <c r="A25" s="37"/>
      <c r="B25" s="57"/>
      <c r="C25" s="57"/>
      <c r="D25" s="59"/>
      <c r="E25" s="57"/>
      <c r="F25" s="50"/>
      <c r="G25" s="50"/>
      <c r="H25" s="50"/>
      <c r="I25" s="50"/>
      <c r="J25" s="50"/>
      <c r="K25" s="50"/>
      <c r="L25" s="50"/>
      <c r="M25" s="50"/>
      <c r="N25" s="50"/>
      <c r="O25" s="38"/>
      <c r="P25" s="53"/>
      <c r="Q25" s="38"/>
    </row>
    <row r="26" spans="1:17" x14ac:dyDescent="0.25">
      <c r="A26" s="37"/>
      <c r="B26" s="7" t="s">
        <v>168</v>
      </c>
      <c r="C26" s="54"/>
      <c r="D26" s="40" t="str">
        <f>IF(RIGHT(P22,2)&lt;&gt;"OK","",IF(ISERROR(WRK_EVAL!M76),"",WRK_EVAL!M76))</f>
        <v/>
      </c>
      <c r="E26" s="54"/>
      <c r="F26" s="50"/>
      <c r="G26" s="50"/>
      <c r="H26" s="50"/>
      <c r="I26" s="50"/>
      <c r="J26" s="50"/>
      <c r="K26" s="50"/>
      <c r="L26" s="50"/>
      <c r="M26" s="50"/>
      <c r="N26" s="50"/>
      <c r="O26" s="38"/>
      <c r="P26" s="53"/>
      <c r="Q26" s="38"/>
    </row>
    <row r="27" spans="1:17" ht="6" customHeight="1" thickBot="1" x14ac:dyDescent="0.3">
      <c r="A27" s="37"/>
      <c r="B27" s="54"/>
      <c r="C27" s="54"/>
      <c r="D27" s="55"/>
      <c r="E27" s="54"/>
      <c r="F27" s="50"/>
      <c r="G27" s="50"/>
      <c r="H27" s="50"/>
      <c r="I27" s="50"/>
      <c r="J27" s="50"/>
      <c r="K27" s="50"/>
      <c r="L27" s="50"/>
      <c r="M27" s="50"/>
      <c r="N27" s="50"/>
      <c r="O27" s="38"/>
      <c r="P27" s="58"/>
      <c r="Q27" s="38"/>
    </row>
    <row r="28" spans="1:17" ht="16.5" thickBot="1" x14ac:dyDescent="0.3">
      <c r="A28" s="37"/>
      <c r="B28" s="7" t="s">
        <v>169</v>
      </c>
      <c r="C28" s="54"/>
      <c r="D28" s="40" t="str">
        <f>IF(RIGHT(P22,2)&lt;&gt;"OK","",IF(ISERROR(WRK_EVAL!M77),"",WRK_EVAL!M77))</f>
        <v/>
      </c>
      <c r="E28" s="54"/>
      <c r="F28" s="50"/>
      <c r="G28" s="50"/>
      <c r="H28" s="50"/>
      <c r="I28" s="50"/>
      <c r="J28" s="50"/>
      <c r="K28" s="50"/>
      <c r="L28" s="50"/>
      <c r="M28" s="50"/>
      <c r="N28" s="50"/>
      <c r="O28" s="38"/>
      <c r="P28" s="60">
        <v>123456789</v>
      </c>
      <c r="Q28" s="38"/>
    </row>
    <row r="29" spans="1:17" ht="6" customHeight="1" x14ac:dyDescent="0.25">
      <c r="A29" s="37"/>
      <c r="B29" s="37"/>
      <c r="C29" s="37"/>
      <c r="D29" s="37"/>
      <c r="E29" s="37"/>
      <c r="F29" s="37"/>
      <c r="G29" s="38"/>
      <c r="H29" s="38"/>
      <c r="I29" s="38"/>
      <c r="J29" s="38"/>
      <c r="K29" s="37"/>
      <c r="L29" s="37"/>
      <c r="M29" s="38"/>
      <c r="N29" s="37"/>
      <c r="O29" s="38"/>
      <c r="P29" s="39"/>
      <c r="Q29" s="38"/>
    </row>
  </sheetData>
  <sheetProtection password="EF91" sheet="1" objects="1" scenarios="1"/>
  <mergeCells count="5">
    <mergeCell ref="F20:N20"/>
    <mergeCell ref="B2:P2"/>
    <mergeCell ref="H4:P8"/>
    <mergeCell ref="F22:N28"/>
    <mergeCell ref="P24:P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Error!" error="Select only from the list." promptTitle="Type of Template" prompt="Select which type of template your PCR will use.">
          <x14:formula1>
            <xm:f>LISTS!$E$1:$E$11</xm:f>
          </x14:formula1>
          <xm:sqref>D4</xm:sqref>
        </x14:dataValidation>
        <x14:dataValidation type="list" allowBlank="1" showInputMessage="1" showErrorMessage="1" errorTitle="Error!" error="Select from list only!" promptTitle="Template Size" prompt="Select a range of sizes for your Template.">
          <x14:formula1>
            <xm:f>LISTS!$A$1:$A$9</xm:f>
          </x14:formula1>
          <xm:sqref>D8</xm:sqref>
        </x14:dataValidation>
        <x14:dataValidation type="list" allowBlank="1" showInputMessage="1" showErrorMessage="1" errorTitle="Error!" error="Select from list only!" promptTitle="Template Format" prompt="Select the format of your template.">
          <x14:formula1>
            <xm:f>LISTS!$A$13:$A$16</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9"/>
  <sheetViews>
    <sheetView topLeftCell="E40" workbookViewId="0">
      <selection activeCell="M74" sqref="M74:M77"/>
    </sheetView>
  </sheetViews>
  <sheetFormatPr baseColWidth="10" defaultRowHeight="15" x14ac:dyDescent="0.25"/>
  <cols>
    <col min="1" max="1" width="35.85546875" customWidth="1"/>
    <col min="2" max="2" width="12" bestFit="1" customWidth="1"/>
    <col min="3" max="3" width="6.85546875" customWidth="1"/>
    <col min="4" max="34" width="4.5703125" customWidth="1"/>
  </cols>
  <sheetData>
    <row r="1" spans="1:34" x14ac:dyDescent="0.25">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row>
    <row r="2" spans="1:34" x14ac:dyDescent="0.25">
      <c r="A2" t="str">
        <f>RIGHT(EVAL_PRIMERS!D12,CALC!$D$16)</f>
        <v/>
      </c>
      <c r="B2" t="str">
        <f>IF(A16="OK",IF(B3&lt;CALC!$D$17,"Warning: Too low mT°!","OK"),A16)</f>
        <v>Pending Sequence</v>
      </c>
      <c r="C2" t="str">
        <f>MID($A2,C1,1)</f>
        <v/>
      </c>
      <c r="D2" t="str">
        <f t="shared" ref="D2:X2" si="0">MID($A2,D1,1)</f>
        <v/>
      </c>
      <c r="E2" t="str">
        <f t="shared" si="0"/>
        <v/>
      </c>
      <c r="F2" t="str">
        <f t="shared" si="0"/>
        <v/>
      </c>
      <c r="G2" t="str">
        <f t="shared" si="0"/>
        <v/>
      </c>
      <c r="H2" t="str">
        <f t="shared" si="0"/>
        <v/>
      </c>
      <c r="I2" t="str">
        <f t="shared" si="0"/>
        <v/>
      </c>
      <c r="J2" t="str">
        <f t="shared" si="0"/>
        <v/>
      </c>
      <c r="K2" t="str">
        <f t="shared" si="0"/>
        <v/>
      </c>
      <c r="L2" t="str">
        <f t="shared" si="0"/>
        <v/>
      </c>
      <c r="M2" t="str">
        <f t="shared" si="0"/>
        <v/>
      </c>
      <c r="N2" t="str">
        <f t="shared" si="0"/>
        <v/>
      </c>
      <c r="O2" t="str">
        <f t="shared" si="0"/>
        <v/>
      </c>
      <c r="P2" t="str">
        <f t="shared" si="0"/>
        <v/>
      </c>
      <c r="Q2" t="str">
        <f t="shared" si="0"/>
        <v/>
      </c>
      <c r="R2" t="str">
        <f t="shared" si="0"/>
        <v/>
      </c>
      <c r="S2" t="str">
        <f t="shared" si="0"/>
        <v/>
      </c>
      <c r="T2" t="str">
        <f t="shared" si="0"/>
        <v/>
      </c>
      <c r="U2" t="str">
        <f t="shared" si="0"/>
        <v/>
      </c>
      <c r="V2" t="str">
        <f t="shared" si="0"/>
        <v/>
      </c>
      <c r="W2" t="str">
        <f t="shared" si="0"/>
        <v/>
      </c>
      <c r="X2" t="str">
        <f t="shared" si="0"/>
        <v/>
      </c>
      <c r="Y2" t="str">
        <f t="shared" ref="Y2" si="1">MID($A2,Y1,1)</f>
        <v/>
      </c>
      <c r="Z2" t="str">
        <f t="shared" ref="Z2" si="2">MID($A2,Z1,1)</f>
        <v/>
      </c>
      <c r="AA2" t="str">
        <f t="shared" ref="AA2" si="3">MID($A2,AA1,1)</f>
        <v/>
      </c>
      <c r="AB2" t="str">
        <f t="shared" ref="AB2" si="4">MID($A2,AB1,1)</f>
        <v/>
      </c>
      <c r="AC2" t="str">
        <f t="shared" ref="AC2" si="5">MID($A2,AC1,1)</f>
        <v/>
      </c>
      <c r="AD2" t="str">
        <f t="shared" ref="AD2" si="6">MID($A2,AD1,1)</f>
        <v/>
      </c>
      <c r="AE2" t="str">
        <f t="shared" ref="AE2" si="7">MID($A2,AE1,1)</f>
        <v/>
      </c>
      <c r="AF2" t="str">
        <f t="shared" ref="AF2" si="8">MID($A2,AF1,1)</f>
        <v/>
      </c>
      <c r="AG2" t="str">
        <f t="shared" ref="AG2" si="9">MID($A2,AG1,1)</f>
        <v/>
      </c>
      <c r="AH2" t="str">
        <f t="shared" ref="AH2" si="10">MID($A2,AH1,1)</f>
        <v/>
      </c>
    </row>
    <row r="3" spans="1:34" x14ac:dyDescent="0.25">
      <c r="A3" t="s">
        <v>37</v>
      </c>
      <c r="B3" s="1" t="e">
        <f>ROUNDUP(SUM(C15:AH15)+A13,1)</f>
        <v>#VALUE!</v>
      </c>
      <c r="C3">
        <f t="shared" ref="C3" si="11">IF(C2="",0,D3+1)</f>
        <v>0</v>
      </c>
      <c r="D3">
        <f t="shared" ref="D3" si="12">IF(D2="",0,E3+1)</f>
        <v>0</v>
      </c>
      <c r="E3">
        <f t="shared" ref="E3" si="13">IF(E2="",0,F3+1)</f>
        <v>0</v>
      </c>
      <c r="F3">
        <f t="shared" ref="F3" si="14">IF(F2="",0,G3+1)</f>
        <v>0</v>
      </c>
      <c r="G3">
        <f t="shared" ref="G3" si="15">IF(G2="",0,H3+1)</f>
        <v>0</v>
      </c>
      <c r="H3">
        <f t="shared" ref="H3" si="16">IF(H2="",0,I3+1)</f>
        <v>0</v>
      </c>
      <c r="I3">
        <f t="shared" ref="I3" si="17">IF(I2="",0,J3+1)</f>
        <v>0</v>
      </c>
      <c r="J3">
        <f t="shared" ref="J3" si="18">IF(J2="",0,K3+1)</f>
        <v>0</v>
      </c>
      <c r="K3">
        <f t="shared" ref="K3" si="19">IF(K2="",0,L3+1)</f>
        <v>0</v>
      </c>
      <c r="L3">
        <f t="shared" ref="L3" si="20">IF(L2="",0,M3+1)</f>
        <v>0</v>
      </c>
      <c r="M3">
        <f t="shared" ref="M3" si="21">IF(M2="",0,N3+1)</f>
        <v>0</v>
      </c>
      <c r="N3">
        <f t="shared" ref="N3" si="22">IF(N2="",0,O3+1)</f>
        <v>0</v>
      </c>
      <c r="O3">
        <f t="shared" ref="O3" si="23">IF(O2="",0,P3+1)</f>
        <v>0</v>
      </c>
      <c r="P3">
        <f t="shared" ref="P3" si="24">IF(P2="",0,Q3+1)</f>
        <v>0</v>
      </c>
      <c r="Q3">
        <f t="shared" ref="Q3" si="25">IF(Q2="",0,R3+1)</f>
        <v>0</v>
      </c>
      <c r="R3">
        <f t="shared" ref="R3" si="26">IF(R2="",0,S3+1)</f>
        <v>0</v>
      </c>
      <c r="S3">
        <f t="shared" ref="S3" si="27">IF(S2="",0,T3+1)</f>
        <v>0</v>
      </c>
      <c r="T3">
        <f t="shared" ref="T3" si="28">IF(T2="",0,U3+1)</f>
        <v>0</v>
      </c>
      <c r="U3">
        <f t="shared" ref="U3" si="29">IF(U2="",0,V3+1)</f>
        <v>0</v>
      </c>
      <c r="V3">
        <f t="shared" ref="V3" si="30">IF(V2="",0,W3+1)</f>
        <v>0</v>
      </c>
      <c r="W3">
        <f t="shared" ref="W3" si="31">IF(W2="",0,X3+1)</f>
        <v>0</v>
      </c>
      <c r="X3">
        <f t="shared" ref="X3" si="32">IF(X2="",0,Y3+1)</f>
        <v>0</v>
      </c>
      <c r="Y3">
        <f t="shared" ref="Y3" si="33">IF(Y2="",0,Z3+1)</f>
        <v>0</v>
      </c>
      <c r="Z3">
        <f t="shared" ref="Z3" si="34">IF(Z2="",0,AA3+1)</f>
        <v>0</v>
      </c>
      <c r="AA3">
        <f t="shared" ref="AA3" si="35">IF(AA2="",0,AB3+1)</f>
        <v>0</v>
      </c>
      <c r="AB3">
        <f t="shared" ref="AB3" si="36">IF(AB2="",0,AC3+1)</f>
        <v>0</v>
      </c>
      <c r="AC3">
        <f t="shared" ref="AC3" si="37">IF(AC2="",0,AD3+1)</f>
        <v>0</v>
      </c>
      <c r="AD3">
        <f t="shared" ref="AD3" si="38">IF(AD2="",0,AE3+1)</f>
        <v>0</v>
      </c>
      <c r="AE3">
        <f t="shared" ref="AE3" si="39">IF(AE2="",0,AF3+1)</f>
        <v>0</v>
      </c>
      <c r="AF3">
        <f t="shared" ref="AF3" si="40">IF(AF2="",0,AG3+1)</f>
        <v>0</v>
      </c>
      <c r="AG3">
        <f>IF(AG2="",0,AH3+1)</f>
        <v>0</v>
      </c>
      <c r="AH3">
        <f>IF(AH2="",0,1)</f>
        <v>0</v>
      </c>
    </row>
    <row r="4" spans="1:34" x14ac:dyDescent="0.25">
      <c r="A4" t="s">
        <v>39</v>
      </c>
      <c r="B4" s="5" t="e">
        <f>SUM(C16:AH16)/A14</f>
        <v>#DIV/0!</v>
      </c>
      <c r="C4">
        <f>IF(C3=0,0,VLOOKUP(WRK_EVAL!C3,CALC!$A$1:$B$32,2,FALSE))</f>
        <v>0</v>
      </c>
      <c r="D4">
        <f>IF(D3=0,0,VLOOKUP(WRK_EVAL!D3,CALC!$A$1:$B$32,2,FALSE))</f>
        <v>0</v>
      </c>
      <c r="E4">
        <f>IF(E3=0,0,VLOOKUP(WRK_EVAL!E3,CALC!$A$1:$B$32,2,FALSE))</f>
        <v>0</v>
      </c>
      <c r="F4">
        <f>IF(F3=0,0,VLOOKUP(WRK_EVAL!F3,CALC!$A$1:$B$32,2,FALSE))</f>
        <v>0</v>
      </c>
      <c r="G4">
        <f>IF(G3=0,0,VLOOKUP(WRK_EVAL!G3,CALC!$A$1:$B$32,2,FALSE))</f>
        <v>0</v>
      </c>
      <c r="H4">
        <f>IF(H3=0,0,VLOOKUP(WRK_EVAL!H3,CALC!$A$1:$B$32,2,FALSE))</f>
        <v>0</v>
      </c>
      <c r="I4">
        <f>IF(I3=0,0,VLOOKUP(WRK_EVAL!I3,CALC!$A$1:$B$32,2,FALSE))</f>
        <v>0</v>
      </c>
      <c r="J4">
        <f>IF(J3=0,0,VLOOKUP(WRK_EVAL!J3,CALC!$A$1:$B$32,2,FALSE))</f>
        <v>0</v>
      </c>
      <c r="K4">
        <f>IF(K3=0,0,VLOOKUP(WRK_EVAL!K3,CALC!$A$1:$B$32,2,FALSE))</f>
        <v>0</v>
      </c>
      <c r="L4">
        <f>IF(L3=0,0,VLOOKUP(WRK_EVAL!L3,CALC!$A$1:$B$32,2,FALSE))</f>
        <v>0</v>
      </c>
      <c r="M4">
        <f>IF(M3=0,0,VLOOKUP(WRK_EVAL!M3,CALC!$A$1:$B$32,2,FALSE))</f>
        <v>0</v>
      </c>
      <c r="N4">
        <f>IF(N3=0,0,VLOOKUP(WRK_EVAL!N3,CALC!$A$1:$B$32,2,FALSE))</f>
        <v>0</v>
      </c>
      <c r="O4">
        <f>IF(O3=0,0,VLOOKUP(WRK_EVAL!O3,CALC!$A$1:$B$32,2,FALSE))</f>
        <v>0</v>
      </c>
      <c r="P4">
        <f>IF(P3=0,0,VLOOKUP(WRK_EVAL!P3,CALC!$A$1:$B$32,2,FALSE))</f>
        <v>0</v>
      </c>
      <c r="Q4">
        <f>IF(Q3=0,0,VLOOKUP(WRK_EVAL!Q3,CALC!$A$1:$B$32,2,FALSE))</f>
        <v>0</v>
      </c>
      <c r="R4">
        <f>IF(R3=0,0,VLOOKUP(WRK_EVAL!R3,CALC!$A$1:$B$32,2,FALSE))</f>
        <v>0</v>
      </c>
      <c r="S4">
        <f>IF(S3=0,0,VLOOKUP(WRK_EVAL!S3,CALC!$A$1:$B$32,2,FALSE))</f>
        <v>0</v>
      </c>
      <c r="T4">
        <f>IF(T3=0,0,VLOOKUP(WRK_EVAL!T3,CALC!$A$1:$B$32,2,FALSE))</f>
        <v>0</v>
      </c>
      <c r="U4">
        <f>IF(U3=0,0,VLOOKUP(WRK_EVAL!U3,CALC!$A$1:$B$32,2,FALSE))</f>
        <v>0</v>
      </c>
      <c r="V4">
        <f>IF(V3=0,0,VLOOKUP(WRK_EVAL!V3,CALC!$A$1:$B$32,2,FALSE))</f>
        <v>0</v>
      </c>
      <c r="W4">
        <f>IF(W3=0,0,VLOOKUP(WRK_EVAL!W3,CALC!$A$1:$B$32,2,FALSE))</f>
        <v>0</v>
      </c>
      <c r="X4">
        <f>IF(X3=0,0,VLOOKUP(WRK_EVAL!X3,CALC!$A$1:$B$32,2,FALSE))</f>
        <v>0</v>
      </c>
      <c r="Y4">
        <f>IF(Y3=0,0,VLOOKUP(WRK_EVAL!Y3,CALC!$A$1:$B$32,2,FALSE))</f>
        <v>0</v>
      </c>
      <c r="Z4">
        <f>IF(Z3=0,0,VLOOKUP(WRK_EVAL!Z3,CALC!$A$1:$B$32,2,FALSE))</f>
        <v>0</v>
      </c>
      <c r="AA4">
        <f>IF(AA3=0,0,VLOOKUP(WRK_EVAL!AA3,CALC!$A$1:$B$32,2,FALSE))</f>
        <v>0</v>
      </c>
      <c r="AB4">
        <f>IF(AB3=0,0,VLOOKUP(WRK_EVAL!AB3,CALC!$A$1:$B$32,2,FALSE))</f>
        <v>0</v>
      </c>
      <c r="AC4">
        <f>IF(AC3=0,0,VLOOKUP(WRK_EVAL!AC3,CALC!$A$1:$B$32,2,FALSE))</f>
        <v>0</v>
      </c>
      <c r="AD4">
        <f>IF(AD3=0,0,VLOOKUP(WRK_EVAL!AD3,CALC!$A$1:$B$32,2,FALSE))</f>
        <v>0</v>
      </c>
      <c r="AE4">
        <f>IF(AE3=0,0,VLOOKUP(WRK_EVAL!AE3,CALC!$A$1:$B$32,2,FALSE))</f>
        <v>0</v>
      </c>
      <c r="AF4">
        <f>IF(AF3=0,0,VLOOKUP(WRK_EVAL!AF3,CALC!$A$1:$B$32,2,FALSE))</f>
        <v>0</v>
      </c>
      <c r="AG4">
        <f>IF(AG3=0,0,VLOOKUP(WRK_EVAL!AG3,CALC!$A$1:$B$32,2,FALSE))</f>
        <v>0</v>
      </c>
      <c r="AH4">
        <f>IF(AH3=0,0,VLOOKUP(WRK_EVAL!AH3,CALC!$A$1:$B$32,2,FALSE))</f>
        <v>0</v>
      </c>
    </row>
    <row r="5" spans="1:34" x14ac:dyDescent="0.25">
      <c r="A5" t="s">
        <v>43</v>
      </c>
      <c r="B5" t="s">
        <v>34</v>
      </c>
      <c r="C5" t="str">
        <f>IF(C2="","",VLOOKUP(C2,CALC!$C$1:$D$15,2,FALSE))</f>
        <v/>
      </c>
      <c r="D5" t="str">
        <f>IF(D2="","",VLOOKUP(D2,CALC!$C$1:$D$15,2,FALSE))</f>
        <v/>
      </c>
      <c r="E5" t="str">
        <f>IF(E2="","",VLOOKUP(E2,CALC!$C$1:$D$15,2,FALSE))</f>
        <v/>
      </c>
      <c r="F5" t="str">
        <f>IF(F2="","",VLOOKUP(F2,CALC!$C$1:$D$15,2,FALSE))</f>
        <v/>
      </c>
      <c r="G5" t="str">
        <f>IF(G2="","",VLOOKUP(G2,CALC!$C$1:$D$15,2,FALSE))</f>
        <v/>
      </c>
      <c r="H5" t="str">
        <f>IF(H2="","",VLOOKUP(H2,CALC!$C$1:$D$15,2,FALSE))</f>
        <v/>
      </c>
      <c r="I5" t="str">
        <f>IF(I2="","",VLOOKUP(I2,CALC!$C$1:$D$15,2,FALSE))</f>
        <v/>
      </c>
      <c r="J5" t="str">
        <f>IF(J2="","",VLOOKUP(J2,CALC!$C$1:$D$15,2,FALSE))</f>
        <v/>
      </c>
      <c r="K5" t="str">
        <f>IF(K2="","",VLOOKUP(K2,CALC!$C$1:$D$15,2,FALSE))</f>
        <v/>
      </c>
      <c r="L5" t="str">
        <f>IF(L2="","",VLOOKUP(L2,CALC!$C$1:$D$15,2,FALSE))</f>
        <v/>
      </c>
      <c r="M5" t="str">
        <f>IF(M2="","",VLOOKUP(M2,CALC!$C$1:$D$15,2,FALSE))</f>
        <v/>
      </c>
      <c r="N5" t="str">
        <f>IF(N2="","",VLOOKUP(N2,CALC!$C$1:$D$15,2,FALSE))</f>
        <v/>
      </c>
      <c r="O5" t="str">
        <f>IF(O2="","",VLOOKUP(O2,CALC!$C$1:$D$15,2,FALSE))</f>
        <v/>
      </c>
      <c r="P5" t="str">
        <f>IF(P2="","",VLOOKUP(P2,CALC!$C$1:$D$15,2,FALSE))</f>
        <v/>
      </c>
      <c r="Q5" t="str">
        <f>IF(Q2="","",VLOOKUP(Q2,CALC!$C$1:$D$15,2,FALSE))</f>
        <v/>
      </c>
      <c r="R5" t="str">
        <f>IF(R2="","",VLOOKUP(R2,CALC!$C$1:$D$15,2,FALSE))</f>
        <v/>
      </c>
      <c r="S5" t="str">
        <f>IF(S2="","",VLOOKUP(S2,CALC!$C$1:$D$15,2,FALSE))</f>
        <v/>
      </c>
      <c r="T5" t="str">
        <f>IF(T2="","",VLOOKUP(T2,CALC!$C$1:$D$15,2,FALSE))</f>
        <v/>
      </c>
      <c r="U5" t="str">
        <f>IF(U2="","",VLOOKUP(U2,CALC!$C$1:$D$15,2,FALSE))</f>
        <v/>
      </c>
      <c r="V5" t="str">
        <f>IF(V2="","",VLOOKUP(V2,CALC!$C$1:$D$15,2,FALSE))</f>
        <v/>
      </c>
      <c r="W5" t="str">
        <f>IF(W2="","",VLOOKUP(W2,CALC!$C$1:$D$15,2,FALSE))</f>
        <v/>
      </c>
      <c r="X5" t="str">
        <f>IF(X2="","",VLOOKUP(X2,CALC!$C$1:$D$15,2,FALSE))</f>
        <v/>
      </c>
      <c r="Y5" t="str">
        <f>IF(Y2="","",VLOOKUP(Y2,CALC!$C$1:$D$15,2,FALSE))</f>
        <v/>
      </c>
      <c r="Z5" t="str">
        <f>IF(Z2="","",VLOOKUP(Z2,CALC!$C$1:$D$15,2,FALSE))</f>
        <v/>
      </c>
      <c r="AA5" t="str">
        <f>IF(AA2="","",VLOOKUP(AA2,CALC!$C$1:$D$15,2,FALSE))</f>
        <v/>
      </c>
      <c r="AB5" t="str">
        <f>IF(AB2="","",VLOOKUP(AB2,CALC!$C$1:$D$15,2,FALSE))</f>
        <v/>
      </c>
      <c r="AC5" t="str">
        <f>IF(AC2="","",VLOOKUP(AC2,CALC!$C$1:$D$15,2,FALSE))</f>
        <v/>
      </c>
      <c r="AD5" t="str">
        <f>IF(AD2="","",VLOOKUP(AD2,CALC!$C$1:$D$15,2,FALSE))</f>
        <v/>
      </c>
      <c r="AE5" t="str">
        <f>IF(AE2="","",VLOOKUP(AE2,CALC!$C$1:$D$15,2,FALSE))</f>
        <v/>
      </c>
      <c r="AF5" t="str">
        <f>IF(AF2="","",VLOOKUP(AF2,CALC!$C$1:$D$15,2,FALSE))</f>
        <v/>
      </c>
      <c r="AG5" t="str">
        <f>IF(AG2="","",VLOOKUP(AG2,CALC!$C$1:$D$15,2,FALSE))</f>
        <v/>
      </c>
      <c r="AH5" t="str">
        <f>IF(AH2="","",VLOOKUP(AH2,CALC!$C$1:$D$15,2,FALSE))</f>
        <v/>
      </c>
    </row>
    <row r="6" spans="1:34" x14ac:dyDescent="0.25">
      <c r="A6" t="str">
        <f>RIGHT(A2,1)</f>
        <v/>
      </c>
      <c r="B6" t="s">
        <v>30</v>
      </c>
      <c r="C6" t="str">
        <f>MID(C$5,1,1)</f>
        <v/>
      </c>
      <c r="D6" t="str">
        <f t="shared" ref="D6:AH6" si="41">MID(D$5,1,1)</f>
        <v/>
      </c>
      <c r="E6" t="str">
        <f t="shared" si="41"/>
        <v/>
      </c>
      <c r="F6" t="str">
        <f t="shared" si="41"/>
        <v/>
      </c>
      <c r="G6" t="str">
        <f t="shared" si="41"/>
        <v/>
      </c>
      <c r="H6" t="str">
        <f t="shared" si="41"/>
        <v/>
      </c>
      <c r="I6" t="str">
        <f t="shared" si="41"/>
        <v/>
      </c>
      <c r="J6" t="str">
        <f t="shared" si="41"/>
        <v/>
      </c>
      <c r="K6" t="str">
        <f t="shared" si="41"/>
        <v/>
      </c>
      <c r="L6" t="str">
        <f t="shared" si="41"/>
        <v/>
      </c>
      <c r="M6" t="str">
        <f t="shared" si="41"/>
        <v/>
      </c>
      <c r="N6" t="str">
        <f t="shared" si="41"/>
        <v/>
      </c>
      <c r="O6" t="str">
        <f t="shared" si="41"/>
        <v/>
      </c>
      <c r="P6" t="str">
        <f t="shared" si="41"/>
        <v/>
      </c>
      <c r="Q6" t="str">
        <f t="shared" si="41"/>
        <v/>
      </c>
      <c r="R6" t="str">
        <f t="shared" si="41"/>
        <v/>
      </c>
      <c r="S6" t="str">
        <f t="shared" si="41"/>
        <v/>
      </c>
      <c r="T6" t="str">
        <f t="shared" si="41"/>
        <v/>
      </c>
      <c r="U6" t="str">
        <f t="shared" si="41"/>
        <v/>
      </c>
      <c r="V6" t="str">
        <f t="shared" si="41"/>
        <v/>
      </c>
      <c r="W6" t="str">
        <f t="shared" si="41"/>
        <v/>
      </c>
      <c r="X6" t="str">
        <f t="shared" si="41"/>
        <v/>
      </c>
      <c r="Y6" t="str">
        <f t="shared" si="41"/>
        <v/>
      </c>
      <c r="Z6" t="str">
        <f t="shared" si="41"/>
        <v/>
      </c>
      <c r="AA6" t="str">
        <f t="shared" si="41"/>
        <v/>
      </c>
      <c r="AB6" t="str">
        <f t="shared" si="41"/>
        <v/>
      </c>
      <c r="AC6" t="str">
        <f t="shared" si="41"/>
        <v/>
      </c>
      <c r="AD6" t="str">
        <f t="shared" si="41"/>
        <v/>
      </c>
      <c r="AE6" t="str">
        <f t="shared" si="41"/>
        <v/>
      </c>
      <c r="AF6" t="str">
        <f t="shared" si="41"/>
        <v/>
      </c>
      <c r="AG6" t="str">
        <f t="shared" si="41"/>
        <v/>
      </c>
      <c r="AH6" t="str">
        <f t="shared" si="41"/>
        <v/>
      </c>
    </row>
    <row r="7" spans="1:34" x14ac:dyDescent="0.25">
      <c r="A7" t="e">
        <f>MID(A2,LEN(A2)-1,1)</f>
        <v>#VALUE!</v>
      </c>
      <c r="B7" t="s">
        <v>31</v>
      </c>
      <c r="C7" t="str">
        <f>MID(C$5,2,1)</f>
        <v/>
      </c>
      <c r="D7" t="str">
        <f t="shared" ref="D7:AH7" si="42">MID(D$5,2,1)</f>
        <v/>
      </c>
      <c r="E7" t="str">
        <f t="shared" si="42"/>
        <v/>
      </c>
      <c r="F7" t="str">
        <f t="shared" si="42"/>
        <v/>
      </c>
      <c r="G7" t="str">
        <f t="shared" si="42"/>
        <v/>
      </c>
      <c r="H7" t="str">
        <f t="shared" si="42"/>
        <v/>
      </c>
      <c r="I7" t="str">
        <f t="shared" si="42"/>
        <v/>
      </c>
      <c r="J7" t="str">
        <f t="shared" si="42"/>
        <v/>
      </c>
      <c r="K7" t="str">
        <f t="shared" si="42"/>
        <v/>
      </c>
      <c r="L7" t="str">
        <f t="shared" si="42"/>
        <v/>
      </c>
      <c r="M7" t="str">
        <f t="shared" si="42"/>
        <v/>
      </c>
      <c r="N7" t="str">
        <f t="shared" si="42"/>
        <v/>
      </c>
      <c r="O7" t="str">
        <f t="shared" si="42"/>
        <v/>
      </c>
      <c r="P7" t="str">
        <f t="shared" si="42"/>
        <v/>
      </c>
      <c r="Q7" t="str">
        <f t="shared" si="42"/>
        <v/>
      </c>
      <c r="R7" t="str">
        <f t="shared" si="42"/>
        <v/>
      </c>
      <c r="S7" t="str">
        <f t="shared" si="42"/>
        <v/>
      </c>
      <c r="T7" t="str">
        <f t="shared" si="42"/>
        <v/>
      </c>
      <c r="U7" t="str">
        <f t="shared" si="42"/>
        <v/>
      </c>
      <c r="V7" t="str">
        <f t="shared" si="42"/>
        <v/>
      </c>
      <c r="W7" t="str">
        <f t="shared" si="42"/>
        <v/>
      </c>
      <c r="X7" t="str">
        <f t="shared" si="42"/>
        <v/>
      </c>
      <c r="Y7" t="str">
        <f t="shared" si="42"/>
        <v/>
      </c>
      <c r="Z7" t="str">
        <f t="shared" si="42"/>
        <v/>
      </c>
      <c r="AA7" t="str">
        <f t="shared" si="42"/>
        <v/>
      </c>
      <c r="AB7" t="str">
        <f t="shared" si="42"/>
        <v/>
      </c>
      <c r="AC7" t="str">
        <f t="shared" si="42"/>
        <v/>
      </c>
      <c r="AD7" t="str">
        <f t="shared" si="42"/>
        <v/>
      </c>
      <c r="AE7" t="str">
        <f t="shared" si="42"/>
        <v/>
      </c>
      <c r="AF7" t="str">
        <f t="shared" si="42"/>
        <v/>
      </c>
      <c r="AG7" t="str">
        <f t="shared" si="42"/>
        <v/>
      </c>
      <c r="AH7" t="str">
        <f t="shared" si="42"/>
        <v/>
      </c>
    </row>
    <row r="8" spans="1:34" x14ac:dyDescent="0.25">
      <c r="A8" t="e">
        <f>MID(A2,LEN(A2)-2,1)</f>
        <v>#VALUE!</v>
      </c>
      <c r="B8" t="s">
        <v>32</v>
      </c>
      <c r="C8" t="str">
        <f>MID(C$5,3,1)</f>
        <v/>
      </c>
      <c r="D8" t="str">
        <f t="shared" ref="D8:AH8" si="43">MID(D$5,3,1)</f>
        <v/>
      </c>
      <c r="E8" t="str">
        <f t="shared" si="43"/>
        <v/>
      </c>
      <c r="F8" t="str">
        <f t="shared" si="43"/>
        <v/>
      </c>
      <c r="G8" t="str">
        <f t="shared" si="43"/>
        <v/>
      </c>
      <c r="H8" t="str">
        <f t="shared" si="43"/>
        <v/>
      </c>
      <c r="I8" t="str">
        <f t="shared" si="43"/>
        <v/>
      </c>
      <c r="J8" t="str">
        <f t="shared" si="43"/>
        <v/>
      </c>
      <c r="K8" t="str">
        <f t="shared" si="43"/>
        <v/>
      </c>
      <c r="L8" t="str">
        <f t="shared" si="43"/>
        <v/>
      </c>
      <c r="M8" t="str">
        <f t="shared" si="43"/>
        <v/>
      </c>
      <c r="N8" t="str">
        <f t="shared" si="43"/>
        <v/>
      </c>
      <c r="O8" t="str">
        <f t="shared" si="43"/>
        <v/>
      </c>
      <c r="P8" t="str">
        <f t="shared" si="43"/>
        <v/>
      </c>
      <c r="Q8" t="str">
        <f t="shared" si="43"/>
        <v/>
      </c>
      <c r="R8" t="str">
        <f t="shared" si="43"/>
        <v/>
      </c>
      <c r="S8" t="str">
        <f t="shared" si="43"/>
        <v/>
      </c>
      <c r="T8" t="str">
        <f t="shared" si="43"/>
        <v/>
      </c>
      <c r="U8" t="str">
        <f t="shared" si="43"/>
        <v/>
      </c>
      <c r="V8" t="str">
        <f t="shared" si="43"/>
        <v/>
      </c>
      <c r="W8" t="str">
        <f t="shared" si="43"/>
        <v/>
      </c>
      <c r="X8" t="str">
        <f t="shared" si="43"/>
        <v/>
      </c>
      <c r="Y8" t="str">
        <f t="shared" si="43"/>
        <v/>
      </c>
      <c r="Z8" t="str">
        <f t="shared" si="43"/>
        <v/>
      </c>
      <c r="AA8" t="str">
        <f t="shared" si="43"/>
        <v/>
      </c>
      <c r="AB8" t="str">
        <f t="shared" si="43"/>
        <v/>
      </c>
      <c r="AC8" t="str">
        <f t="shared" si="43"/>
        <v/>
      </c>
      <c r="AD8" t="str">
        <f t="shared" si="43"/>
        <v/>
      </c>
      <c r="AE8" t="str">
        <f t="shared" si="43"/>
        <v/>
      </c>
      <c r="AF8" t="str">
        <f t="shared" si="43"/>
        <v/>
      </c>
      <c r="AG8" t="str">
        <f t="shared" si="43"/>
        <v/>
      </c>
      <c r="AH8" t="str">
        <f t="shared" si="43"/>
        <v/>
      </c>
    </row>
    <row r="9" spans="1:34" x14ac:dyDescent="0.25">
      <c r="A9">
        <f>IF(OR(A6="G",A6="C",A6="S"),0,IF(OR(A6="A",A6="T",A6="W"),-1,IF(OR(A6="K",A6="R",A6="M",A6="Y",A6="N"),-0.5,IF(OR(A6="D",A6="H"),-0.35,-0.65))))</f>
        <v>-0.65</v>
      </c>
      <c r="B9" t="s">
        <v>33</v>
      </c>
      <c r="C9" t="str">
        <f>MID(C$5,4,1)</f>
        <v/>
      </c>
      <c r="D9" t="str">
        <f t="shared" ref="D9:AH9" si="44">MID(D$5,4,1)</f>
        <v/>
      </c>
      <c r="E9" t="str">
        <f t="shared" si="44"/>
        <v/>
      </c>
      <c r="F9" t="str">
        <f t="shared" si="44"/>
        <v/>
      </c>
      <c r="G9" t="str">
        <f t="shared" si="44"/>
        <v/>
      </c>
      <c r="H9" t="str">
        <f t="shared" si="44"/>
        <v/>
      </c>
      <c r="I9" t="str">
        <f t="shared" si="44"/>
        <v/>
      </c>
      <c r="J9" t="str">
        <f t="shared" si="44"/>
        <v/>
      </c>
      <c r="K9" t="str">
        <f t="shared" si="44"/>
        <v/>
      </c>
      <c r="L9" t="str">
        <f t="shared" si="44"/>
        <v/>
      </c>
      <c r="M9" t="str">
        <f t="shared" si="44"/>
        <v/>
      </c>
      <c r="N9" t="str">
        <f t="shared" si="44"/>
        <v/>
      </c>
      <c r="O9" t="str">
        <f t="shared" si="44"/>
        <v/>
      </c>
      <c r="P9" t="str">
        <f t="shared" si="44"/>
        <v/>
      </c>
      <c r="Q9" t="str">
        <f t="shared" si="44"/>
        <v/>
      </c>
      <c r="R9" t="str">
        <f t="shared" si="44"/>
        <v/>
      </c>
      <c r="S9" t="str">
        <f t="shared" si="44"/>
        <v/>
      </c>
      <c r="T9" t="str">
        <f t="shared" si="44"/>
        <v/>
      </c>
      <c r="U9" t="str">
        <f t="shared" si="44"/>
        <v/>
      </c>
      <c r="V9" t="str">
        <f t="shared" si="44"/>
        <v/>
      </c>
      <c r="W9" t="str">
        <f t="shared" si="44"/>
        <v/>
      </c>
      <c r="X9" t="str">
        <f t="shared" si="44"/>
        <v/>
      </c>
      <c r="Y9" t="str">
        <f t="shared" si="44"/>
        <v/>
      </c>
      <c r="Z9" t="str">
        <f t="shared" si="44"/>
        <v/>
      </c>
      <c r="AA9" t="str">
        <f t="shared" si="44"/>
        <v/>
      </c>
      <c r="AB9" t="str">
        <f t="shared" si="44"/>
        <v/>
      </c>
      <c r="AC9" t="str">
        <f t="shared" si="44"/>
        <v/>
      </c>
      <c r="AD9" t="str">
        <f t="shared" si="44"/>
        <v/>
      </c>
      <c r="AE9" t="str">
        <f t="shared" si="44"/>
        <v/>
      </c>
      <c r="AF9" t="str">
        <f t="shared" si="44"/>
        <v/>
      </c>
      <c r="AG9" t="str">
        <f t="shared" si="44"/>
        <v/>
      </c>
      <c r="AH9" t="str">
        <f t="shared" si="44"/>
        <v/>
      </c>
    </row>
    <row r="10" spans="1:34" x14ac:dyDescent="0.25">
      <c r="A10" t="e">
        <f t="shared" ref="A10:A11" si="45">IF(OR(A7="G",A7="C",A7="S"),0,IF(OR(A7="A",A7="T",A7="W"),-1,IF(OR(A7="K",A7="R",A7="M",A7="Y",A7="N"),-0.5,IF(OR(A7="D",A7="H"),-0.35,-0.65))))</f>
        <v>#VALUE!</v>
      </c>
      <c r="B10" t="s">
        <v>30</v>
      </c>
      <c r="C10" t="str">
        <f>IF(C6="","",IF(C6="T",CALC!$F$4,IF(C6="A",CALC!$F$1,IF(C6="C",CALC!$F$2,IF(C6="G",CALC!$F$3,"E")))))</f>
        <v/>
      </c>
      <c r="D10" t="str">
        <f>IF(D6="","",IF(D6="T",CALC!$F$4,IF(D6="A",CALC!$F$1,IF(D6="C",CALC!$F$2,IF(D6="G",CALC!$F$3,"E")))))</f>
        <v/>
      </c>
      <c r="E10" t="str">
        <f>IF(E6="","",IF(E6="T",CALC!$F$4,IF(E6="A",CALC!$F$1,IF(E6="C",CALC!$F$2,IF(E6="G",CALC!$F$3,"E")))))</f>
        <v/>
      </c>
      <c r="F10" t="str">
        <f>IF(F6="","",IF(F6="T",CALC!$F$4,IF(F6="A",CALC!$F$1,IF(F6="C",CALC!$F$2,IF(F6="G",CALC!$F$3,"E")))))</f>
        <v/>
      </c>
      <c r="G10" t="str">
        <f>IF(G6="","",IF(G6="T",CALC!$F$4,IF(G6="A",CALC!$F$1,IF(G6="C",CALC!$F$2,IF(G6="G",CALC!$F$3,"E")))))</f>
        <v/>
      </c>
      <c r="H10" t="str">
        <f>IF(H6="","",IF(H6="T",CALC!$F$4,IF(H6="A",CALC!$F$1,IF(H6="C",CALC!$F$2,IF(H6="G",CALC!$F$3,"E")))))</f>
        <v/>
      </c>
      <c r="I10" t="str">
        <f>IF(I6="","",IF(I6="T",CALC!$F$4,IF(I6="A",CALC!$F$1,IF(I6="C",CALC!$F$2,IF(I6="G",CALC!$F$3,"E")))))</f>
        <v/>
      </c>
      <c r="J10" t="str">
        <f>IF(J6="","",IF(J6="T",CALC!$F$4,IF(J6="A",CALC!$F$1,IF(J6="C",CALC!$F$2,IF(J6="G",CALC!$F$3,"E")))))</f>
        <v/>
      </c>
      <c r="K10" t="str">
        <f>IF(K6="","",IF(K6="T",CALC!$F$4,IF(K6="A",CALC!$F$1,IF(K6="C",CALC!$F$2,IF(K6="G",CALC!$F$3,"E")))))</f>
        <v/>
      </c>
      <c r="L10" t="str">
        <f>IF(L6="","",IF(L6="T",CALC!$F$4,IF(L6="A",CALC!$F$1,IF(L6="C",CALC!$F$2,IF(L6="G",CALC!$F$3,"E")))))</f>
        <v/>
      </c>
      <c r="M10" t="str">
        <f>IF(M6="","",IF(M6="T",CALC!$F$4,IF(M6="A",CALC!$F$1,IF(M6="C",CALC!$F$2,IF(M6="G",CALC!$F$3,"E")))))</f>
        <v/>
      </c>
      <c r="N10" t="str">
        <f>IF(N6="","",IF(N6="T",CALC!$F$4,IF(N6="A",CALC!$F$1,IF(N6="C",CALC!$F$2,IF(N6="G",CALC!$F$3,"E")))))</f>
        <v/>
      </c>
      <c r="O10" t="str">
        <f>IF(O6="","",IF(O6="T",CALC!$F$4,IF(O6="A",CALC!$F$1,IF(O6="C",CALC!$F$2,IF(O6="G",CALC!$F$3,"E")))))</f>
        <v/>
      </c>
      <c r="P10" t="str">
        <f>IF(P6="","",IF(P6="T",CALC!$F$4,IF(P6="A",CALC!$F$1,IF(P6="C",CALC!$F$2,IF(P6="G",CALC!$F$3,"E")))))</f>
        <v/>
      </c>
      <c r="Q10" t="str">
        <f>IF(Q6="","",IF(Q6="T",CALC!$F$4,IF(Q6="A",CALC!$F$1,IF(Q6="C",CALC!$F$2,IF(Q6="G",CALC!$F$3,"E")))))</f>
        <v/>
      </c>
      <c r="R10" t="str">
        <f>IF(R6="","",IF(R6="T",CALC!$F$4,IF(R6="A",CALC!$F$1,IF(R6="C",CALC!$F$2,IF(R6="G",CALC!$F$3,"E")))))</f>
        <v/>
      </c>
      <c r="S10" t="str">
        <f>IF(S6="","",IF(S6="T",CALC!$F$4,IF(S6="A",CALC!$F$1,IF(S6="C",CALC!$F$2,IF(S6="G",CALC!$F$3,"E")))))</f>
        <v/>
      </c>
      <c r="T10" t="str">
        <f>IF(T6="","",IF(T6="T",CALC!$F$4,IF(T6="A",CALC!$F$1,IF(T6="C",CALC!$F$2,IF(T6="G",CALC!$F$3,"E")))))</f>
        <v/>
      </c>
      <c r="U10" t="str">
        <f>IF(U6="","",IF(U6="T",CALC!$F$4,IF(U6="A",CALC!$F$1,IF(U6="C",CALC!$F$2,IF(U6="G",CALC!$F$3,"E")))))</f>
        <v/>
      </c>
      <c r="V10" t="str">
        <f>IF(V6="","",IF(V6="T",CALC!$F$4,IF(V6="A",CALC!$F$1,IF(V6="C",CALC!$F$2,IF(V6="G",CALC!$F$3,"E")))))</f>
        <v/>
      </c>
      <c r="W10" t="str">
        <f>IF(W6="","",IF(W6="T",CALC!$F$4,IF(W6="A",CALC!$F$1,IF(W6="C",CALC!$F$2,IF(W6="G",CALC!$F$3,"E")))))</f>
        <v/>
      </c>
      <c r="X10" t="str">
        <f>IF(X6="","",IF(X6="T",CALC!$F$4,IF(X6="A",CALC!$F$1,IF(X6="C",CALC!$F$2,IF(X6="G",CALC!$F$3,"E")))))</f>
        <v/>
      </c>
      <c r="Y10" t="str">
        <f>IF(Y6="","",IF(Y6="T",CALC!$F$4,IF(Y6="A",CALC!$F$1,IF(Y6="C",CALC!$F$2,IF(Y6="G",CALC!$F$3,"E")))))</f>
        <v/>
      </c>
      <c r="Z10" t="str">
        <f>IF(Z6="","",IF(Z6="T",CALC!$F$4,IF(Z6="A",CALC!$F$1,IF(Z6="C",CALC!$F$2,IF(Z6="G",CALC!$F$3,"E")))))</f>
        <v/>
      </c>
      <c r="AA10" t="str">
        <f>IF(AA6="","",IF(AA6="T",CALC!$F$4,IF(AA6="A",CALC!$F$1,IF(AA6="C",CALC!$F$2,IF(AA6="G",CALC!$F$3,"E")))))</f>
        <v/>
      </c>
      <c r="AB10" t="str">
        <f>IF(AB6="","",IF(AB6="T",CALC!$F$4,IF(AB6="A",CALC!$F$1,IF(AB6="C",CALC!$F$2,IF(AB6="G",CALC!$F$3,"E")))))</f>
        <v/>
      </c>
      <c r="AC10" t="str">
        <f>IF(AC6="","",IF(AC6="T",CALC!$F$4,IF(AC6="A",CALC!$F$1,IF(AC6="C",CALC!$F$2,IF(AC6="G",CALC!$F$3,"E")))))</f>
        <v/>
      </c>
      <c r="AD10" t="str">
        <f>IF(AD6="","",IF(AD6="T",CALC!$F$4,IF(AD6="A",CALC!$F$1,IF(AD6="C",CALC!$F$2,IF(AD6="G",CALC!$F$3,"E")))))</f>
        <v/>
      </c>
      <c r="AE10" t="str">
        <f>IF(AE6="","",IF(AE6="T",CALC!$F$4,IF(AE6="A",CALC!$F$1,IF(AE6="C",CALC!$F$2,IF(AE6="G",CALC!$F$3,"E")))))</f>
        <v/>
      </c>
      <c r="AF10" t="str">
        <f>IF(AF6="","",IF(AF6="T",CALC!$F$4,IF(AF6="A",CALC!$F$1,IF(AF6="C",CALC!$F$2,IF(AF6="G",CALC!$F$3,"E")))))</f>
        <v/>
      </c>
      <c r="AG10" t="str">
        <f>IF(AG6="","",IF(AG6="T",CALC!$F$4,IF(AG6="A",CALC!$F$1,IF(AG6="C",CALC!$F$2,IF(AG6="G",CALC!$F$3,"E")))))</f>
        <v/>
      </c>
      <c r="AH10" t="str">
        <f>IF(AH6="","",IF(AH6="T",CALC!$F$4,IF(AH6="A",CALC!$F$1,IF(AH6="C",CALC!$F$2,IF(AH6="G",CALC!$F$3,"E")))))</f>
        <v/>
      </c>
    </row>
    <row r="11" spans="1:34" x14ac:dyDescent="0.25">
      <c r="A11" t="e">
        <f t="shared" si="45"/>
        <v>#VALUE!</v>
      </c>
      <c r="B11" t="s">
        <v>31</v>
      </c>
      <c r="C11" t="str">
        <f>IF(C7="","",IF(C7="T",CALC!$F$4,IF(C7="A",CALC!$F$1,IF(C7="C",CALC!$F$2,IF(C7="G",CALC!$F$3,"E")))))</f>
        <v/>
      </c>
      <c r="D11" t="str">
        <f>IF(D7="","",IF(D7="T",CALC!$F$4,IF(D7="A",CALC!$F$1,IF(D7="C",CALC!$F$2,IF(D7="G",CALC!$F$3,"E")))))</f>
        <v/>
      </c>
      <c r="E11" t="str">
        <f>IF(E7="","",IF(E7="T",CALC!$F$4,IF(E7="A",CALC!$F$1,IF(E7="C",CALC!$F$2,IF(E7="G",CALC!$F$3,"E")))))</f>
        <v/>
      </c>
      <c r="F11" t="str">
        <f>IF(F7="","",IF(F7="T",CALC!$F$4,IF(F7="A",CALC!$F$1,IF(F7="C",CALC!$F$2,IF(F7="G",CALC!$F$3,"E")))))</f>
        <v/>
      </c>
      <c r="G11" t="str">
        <f>IF(G7="","",IF(G7="T",CALC!$F$4,IF(G7="A",CALC!$F$1,IF(G7="C",CALC!$F$2,IF(G7="G",CALC!$F$3,"E")))))</f>
        <v/>
      </c>
      <c r="H11" t="str">
        <f>IF(H7="","",IF(H7="T",CALC!$F$4,IF(H7="A",CALC!$F$1,IF(H7="C",CALC!$F$2,IF(H7="G",CALC!$F$3,"E")))))</f>
        <v/>
      </c>
      <c r="I11" t="str">
        <f>IF(I7="","",IF(I7="T",CALC!$F$4,IF(I7="A",CALC!$F$1,IF(I7="C",CALC!$F$2,IF(I7="G",CALC!$F$3,"E")))))</f>
        <v/>
      </c>
      <c r="J11" t="str">
        <f>IF(J7="","",IF(J7="T",CALC!$F$4,IF(J7="A",CALC!$F$1,IF(J7="C",CALC!$F$2,IF(J7="G",CALC!$F$3,"E")))))</f>
        <v/>
      </c>
      <c r="K11" t="str">
        <f>IF(K7="","",IF(K7="T",CALC!$F$4,IF(K7="A",CALC!$F$1,IF(K7="C",CALC!$F$2,IF(K7="G",CALC!$F$3,"E")))))</f>
        <v/>
      </c>
      <c r="L11" t="str">
        <f>IF(L7="","",IF(L7="T",CALC!$F$4,IF(L7="A",CALC!$F$1,IF(L7="C",CALC!$F$2,IF(L7="G",CALC!$F$3,"E")))))</f>
        <v/>
      </c>
      <c r="M11" t="str">
        <f>IF(M7="","",IF(M7="T",CALC!$F$4,IF(M7="A",CALC!$F$1,IF(M7="C",CALC!$F$2,IF(M7="G",CALC!$F$3,"E")))))</f>
        <v/>
      </c>
      <c r="N11" t="str">
        <f>IF(N7="","",IF(N7="T",CALC!$F$4,IF(N7="A",CALC!$F$1,IF(N7="C",CALC!$F$2,IF(N7="G",CALC!$F$3,"E")))))</f>
        <v/>
      </c>
      <c r="O11" t="str">
        <f>IF(O7="","",IF(O7="T",CALC!$F$4,IF(O7="A",CALC!$F$1,IF(O7="C",CALC!$F$2,IF(O7="G",CALC!$F$3,"E")))))</f>
        <v/>
      </c>
      <c r="P11" t="str">
        <f>IF(P7="","",IF(P7="T",CALC!$F$4,IF(P7="A",CALC!$F$1,IF(P7="C",CALC!$F$2,IF(P7="G",CALC!$F$3,"E")))))</f>
        <v/>
      </c>
      <c r="Q11" t="str">
        <f>IF(Q7="","",IF(Q7="T",CALC!$F$4,IF(Q7="A",CALC!$F$1,IF(Q7="C",CALC!$F$2,IF(Q7="G",CALC!$F$3,"E")))))</f>
        <v/>
      </c>
      <c r="R11" t="str">
        <f>IF(R7="","",IF(R7="T",CALC!$F$4,IF(R7="A",CALC!$F$1,IF(R7="C",CALC!$F$2,IF(R7="G",CALC!$F$3,"E")))))</f>
        <v/>
      </c>
      <c r="S11" t="str">
        <f>IF(S7="","",IF(S7="T",CALC!$F$4,IF(S7="A",CALC!$F$1,IF(S7="C",CALC!$F$2,IF(S7="G",CALC!$F$3,"E")))))</f>
        <v/>
      </c>
      <c r="T11" t="str">
        <f>IF(T7="","",IF(T7="T",CALC!$F$4,IF(T7="A",CALC!$F$1,IF(T7="C",CALC!$F$2,IF(T7="G",CALC!$F$3,"E")))))</f>
        <v/>
      </c>
      <c r="U11" t="str">
        <f>IF(U7="","",IF(U7="T",CALC!$F$4,IF(U7="A",CALC!$F$1,IF(U7="C",CALC!$F$2,IF(U7="G",CALC!$F$3,"E")))))</f>
        <v/>
      </c>
      <c r="V11" t="str">
        <f>IF(V7="","",IF(V7="T",CALC!$F$4,IF(V7="A",CALC!$F$1,IF(V7="C",CALC!$F$2,IF(V7="G",CALC!$F$3,"E")))))</f>
        <v/>
      </c>
      <c r="W11" t="str">
        <f>IF(W7="","",IF(W7="T",CALC!$F$4,IF(W7="A",CALC!$F$1,IF(W7="C",CALC!$F$2,IF(W7="G",CALC!$F$3,"E")))))</f>
        <v/>
      </c>
      <c r="X11" t="str">
        <f>IF(X7="","",IF(X7="T",CALC!$F$4,IF(X7="A",CALC!$F$1,IF(X7="C",CALC!$F$2,IF(X7="G",CALC!$F$3,"E")))))</f>
        <v/>
      </c>
      <c r="Y11" t="str">
        <f>IF(Y7="","",IF(Y7="T",CALC!$F$4,IF(Y7="A",CALC!$F$1,IF(Y7="C",CALC!$F$2,IF(Y7="G",CALC!$F$3,"E")))))</f>
        <v/>
      </c>
      <c r="Z11" t="str">
        <f>IF(Z7="","",IF(Z7="T",CALC!$F$4,IF(Z7="A",CALC!$F$1,IF(Z7="C",CALC!$F$2,IF(Z7="G",CALC!$F$3,"E")))))</f>
        <v/>
      </c>
      <c r="AA11" t="str">
        <f>IF(AA7="","",IF(AA7="T",CALC!$F$4,IF(AA7="A",CALC!$F$1,IF(AA7="C",CALC!$F$2,IF(AA7="G",CALC!$F$3,"E")))))</f>
        <v/>
      </c>
      <c r="AB11" t="str">
        <f>IF(AB7="","",IF(AB7="T",CALC!$F$4,IF(AB7="A",CALC!$F$1,IF(AB7="C",CALC!$F$2,IF(AB7="G",CALC!$F$3,"E")))))</f>
        <v/>
      </c>
      <c r="AC11" t="str">
        <f>IF(AC7="","",IF(AC7="T",CALC!$F$4,IF(AC7="A",CALC!$F$1,IF(AC7="C",CALC!$F$2,IF(AC7="G",CALC!$F$3,"E")))))</f>
        <v/>
      </c>
      <c r="AD11" t="str">
        <f>IF(AD7="","",IF(AD7="T",CALC!$F$4,IF(AD7="A",CALC!$F$1,IF(AD7="C",CALC!$F$2,IF(AD7="G",CALC!$F$3,"E")))))</f>
        <v/>
      </c>
      <c r="AE11" t="str">
        <f>IF(AE7="","",IF(AE7="T",CALC!$F$4,IF(AE7="A",CALC!$F$1,IF(AE7="C",CALC!$F$2,IF(AE7="G",CALC!$F$3,"E")))))</f>
        <v/>
      </c>
      <c r="AF11" t="str">
        <f>IF(AF7="","",IF(AF7="T",CALC!$F$4,IF(AF7="A",CALC!$F$1,IF(AF7="C",CALC!$F$2,IF(AF7="G",CALC!$F$3,"E")))))</f>
        <v/>
      </c>
      <c r="AG11" t="str">
        <f>IF(AG7="","",IF(AG7="T",CALC!$F$4,IF(AG7="A",CALC!$F$1,IF(AG7="C",CALC!$F$2,IF(AG7="G",CALC!$F$3,"E")))))</f>
        <v/>
      </c>
      <c r="AH11" t="str">
        <f>IF(AH7="","",IF(AH7="T",CALC!$F$4,IF(AH7="A",CALC!$F$1,IF(AH7="C",CALC!$F$2,IF(AH7="G",CALC!$F$3,"E")))))</f>
        <v/>
      </c>
    </row>
    <row r="12" spans="1:34" x14ac:dyDescent="0.25">
      <c r="A12" t="s">
        <v>44</v>
      </c>
      <c r="B12" t="s">
        <v>32</v>
      </c>
      <c r="C12" t="str">
        <f>IF(C8="","",IF(C8="T",CALC!$F$4,IF(C8="A",CALC!$F$1,IF(C8="C",CALC!$F$2,IF(C8="G",CALC!$F$3,"E")))))</f>
        <v/>
      </c>
      <c r="D12" t="str">
        <f>IF(D8="","",IF(D8="T",CALC!$F$4,IF(D8="A",CALC!$F$1,IF(D8="C",CALC!$F$2,IF(D8="G",CALC!$F$3,"E")))))</f>
        <v/>
      </c>
      <c r="E12" t="str">
        <f>IF(E8="","",IF(E8="T",CALC!$F$4,IF(E8="A",CALC!$F$1,IF(E8="C",CALC!$F$2,IF(E8="G",CALC!$F$3,"E")))))</f>
        <v/>
      </c>
      <c r="F12" t="str">
        <f>IF(F8="","",IF(F8="T",CALC!$F$4,IF(F8="A",CALC!$F$1,IF(F8="C",CALC!$F$2,IF(F8="G",CALC!$F$3,"E")))))</f>
        <v/>
      </c>
      <c r="G12" t="str">
        <f>IF(G8="","",IF(G8="T",CALC!$F$4,IF(G8="A",CALC!$F$1,IF(G8="C",CALC!$F$2,IF(G8="G",CALC!$F$3,"E")))))</f>
        <v/>
      </c>
      <c r="H12" t="str">
        <f>IF(H8="","",IF(H8="T",CALC!$F$4,IF(H8="A",CALC!$F$1,IF(H8="C",CALC!$F$2,IF(H8="G",CALC!$F$3,"E")))))</f>
        <v/>
      </c>
      <c r="I12" t="str">
        <f>IF(I8="","",IF(I8="T",CALC!$F$4,IF(I8="A",CALC!$F$1,IF(I8="C",CALC!$F$2,IF(I8="G",CALC!$F$3,"E")))))</f>
        <v/>
      </c>
      <c r="J12" t="str">
        <f>IF(J8="","",IF(J8="T",CALC!$F$4,IF(J8="A",CALC!$F$1,IF(J8="C",CALC!$F$2,IF(J8="G",CALC!$F$3,"E")))))</f>
        <v/>
      </c>
      <c r="K12" t="str">
        <f>IF(K8="","",IF(K8="T",CALC!$F$4,IF(K8="A",CALC!$F$1,IF(K8="C",CALC!$F$2,IF(K8="G",CALC!$F$3,"E")))))</f>
        <v/>
      </c>
      <c r="L12" t="str">
        <f>IF(L8="","",IF(L8="T",CALC!$F$4,IF(L8="A",CALC!$F$1,IF(L8="C",CALC!$F$2,IF(L8="G",CALC!$F$3,"E")))))</f>
        <v/>
      </c>
      <c r="M12" t="str">
        <f>IF(M8="","",IF(M8="T",CALC!$F$4,IF(M8="A",CALC!$F$1,IF(M8="C",CALC!$F$2,IF(M8="G",CALC!$F$3,"E")))))</f>
        <v/>
      </c>
      <c r="N12" t="str">
        <f>IF(N8="","",IF(N8="T",CALC!$F$4,IF(N8="A",CALC!$F$1,IF(N8="C",CALC!$F$2,IF(N8="G",CALC!$F$3,"E")))))</f>
        <v/>
      </c>
      <c r="O12" t="str">
        <f>IF(O8="","",IF(O8="T",CALC!$F$4,IF(O8="A",CALC!$F$1,IF(O8="C",CALC!$F$2,IF(O8="G",CALC!$F$3,"E")))))</f>
        <v/>
      </c>
      <c r="P12" t="str">
        <f>IF(P8="","",IF(P8="T",CALC!$F$4,IF(P8="A",CALC!$F$1,IF(P8="C",CALC!$F$2,IF(P8="G",CALC!$F$3,"E")))))</f>
        <v/>
      </c>
      <c r="Q12" t="str">
        <f>IF(Q8="","",IF(Q8="T",CALC!$F$4,IF(Q8="A",CALC!$F$1,IF(Q8="C",CALC!$F$2,IF(Q8="G",CALC!$F$3,"E")))))</f>
        <v/>
      </c>
      <c r="R12" t="str">
        <f>IF(R8="","",IF(R8="T",CALC!$F$4,IF(R8="A",CALC!$F$1,IF(R8="C",CALC!$F$2,IF(R8="G",CALC!$F$3,"E")))))</f>
        <v/>
      </c>
      <c r="S12" t="str">
        <f>IF(S8="","",IF(S8="T",CALC!$F$4,IF(S8="A",CALC!$F$1,IF(S8="C",CALC!$F$2,IF(S8="G",CALC!$F$3,"E")))))</f>
        <v/>
      </c>
      <c r="T12" t="str">
        <f>IF(T8="","",IF(T8="T",CALC!$F$4,IF(T8="A",CALC!$F$1,IF(T8="C",CALC!$F$2,IF(T8="G",CALC!$F$3,"E")))))</f>
        <v/>
      </c>
      <c r="U12" t="str">
        <f>IF(U8="","",IF(U8="T",CALC!$F$4,IF(U8="A",CALC!$F$1,IF(U8="C",CALC!$F$2,IF(U8="G",CALC!$F$3,"E")))))</f>
        <v/>
      </c>
      <c r="V12" t="str">
        <f>IF(V8="","",IF(V8="T",CALC!$F$4,IF(V8="A",CALC!$F$1,IF(V8="C",CALC!$F$2,IF(V8="G",CALC!$F$3,"E")))))</f>
        <v/>
      </c>
      <c r="W12" t="str">
        <f>IF(W8="","",IF(W8="T",CALC!$F$4,IF(W8="A",CALC!$F$1,IF(W8="C",CALC!$F$2,IF(W8="G",CALC!$F$3,"E")))))</f>
        <v/>
      </c>
      <c r="X12" t="str">
        <f>IF(X8="","",IF(X8="T",CALC!$F$4,IF(X8="A",CALC!$F$1,IF(X8="C",CALC!$F$2,IF(X8="G",CALC!$F$3,"E")))))</f>
        <v/>
      </c>
      <c r="Y12" t="str">
        <f>IF(Y8="","",IF(Y8="T",CALC!$F$4,IF(Y8="A",CALC!$F$1,IF(Y8="C",CALC!$F$2,IF(Y8="G",CALC!$F$3,"E")))))</f>
        <v/>
      </c>
      <c r="Z12" t="str">
        <f>IF(Z8="","",IF(Z8="T",CALC!$F$4,IF(Z8="A",CALC!$F$1,IF(Z8="C",CALC!$F$2,IF(Z8="G",CALC!$F$3,"E")))))</f>
        <v/>
      </c>
      <c r="AA12" t="str">
        <f>IF(AA8="","",IF(AA8="T",CALC!$F$4,IF(AA8="A",CALC!$F$1,IF(AA8="C",CALC!$F$2,IF(AA8="G",CALC!$F$3,"E")))))</f>
        <v/>
      </c>
      <c r="AB12" t="str">
        <f>IF(AB8="","",IF(AB8="T",CALC!$F$4,IF(AB8="A",CALC!$F$1,IF(AB8="C",CALC!$F$2,IF(AB8="G",CALC!$F$3,"E")))))</f>
        <v/>
      </c>
      <c r="AC12" t="str">
        <f>IF(AC8="","",IF(AC8="T",CALC!$F$4,IF(AC8="A",CALC!$F$1,IF(AC8="C",CALC!$F$2,IF(AC8="G",CALC!$F$3,"E")))))</f>
        <v/>
      </c>
      <c r="AD12" t="str">
        <f>IF(AD8="","",IF(AD8="T",CALC!$F$4,IF(AD8="A",CALC!$F$1,IF(AD8="C",CALC!$F$2,IF(AD8="G",CALC!$F$3,"E")))))</f>
        <v/>
      </c>
      <c r="AE12" t="str">
        <f>IF(AE8="","",IF(AE8="T",CALC!$F$4,IF(AE8="A",CALC!$F$1,IF(AE8="C",CALC!$F$2,IF(AE8="G",CALC!$F$3,"E")))))</f>
        <v/>
      </c>
      <c r="AF12" t="str">
        <f>IF(AF8="","",IF(AF8="T",CALC!$F$4,IF(AF8="A",CALC!$F$1,IF(AF8="C",CALC!$F$2,IF(AF8="G",CALC!$F$3,"E")))))</f>
        <v/>
      </c>
      <c r="AG12" t="str">
        <f>IF(AG8="","",IF(AG8="T",CALC!$F$4,IF(AG8="A",CALC!$F$1,IF(AG8="C",CALC!$F$2,IF(AG8="G",CALC!$F$3,"E")))))</f>
        <v/>
      </c>
      <c r="AH12" t="str">
        <f>IF(AH8="","",IF(AH8="T",CALC!$F$4,IF(AH8="A",CALC!$F$1,IF(AH8="C",CALC!$F$2,IF(AH8="G",CALC!$F$3,"E")))))</f>
        <v/>
      </c>
    </row>
    <row r="13" spans="1:34" x14ac:dyDescent="0.25">
      <c r="A13" t="e">
        <f>A9+0.5*A10+0.25*A11</f>
        <v>#VALUE!</v>
      </c>
      <c r="B13" t="s">
        <v>33</v>
      </c>
      <c r="C13" t="str">
        <f>IF(C9="","",IF(C9="T",CALC!$F$4,IF(C9="A",CALC!$F$1,IF(C9="C",CALC!$F$2,IF(C9="G",CALC!$F$3,"E")))))</f>
        <v/>
      </c>
      <c r="D13" t="str">
        <f>IF(D9="","",IF(D9="T",CALC!$F$4,IF(D9="A",CALC!$F$1,IF(D9="C",CALC!$F$2,IF(D9="G",CALC!$F$3,"E")))))</f>
        <v/>
      </c>
      <c r="E13" t="str">
        <f>IF(E9="","",IF(E9="T",CALC!$F$4,IF(E9="A",CALC!$F$1,IF(E9="C",CALC!$F$2,IF(E9="G",CALC!$F$3,"E")))))</f>
        <v/>
      </c>
      <c r="F13" t="str">
        <f>IF(F9="","",IF(F9="T",CALC!$F$4,IF(F9="A",CALC!$F$1,IF(F9="C",CALC!$F$2,IF(F9="G",CALC!$F$3,"E")))))</f>
        <v/>
      </c>
      <c r="G13" t="str">
        <f>IF(G9="","",IF(G9="T",CALC!$F$4,IF(G9="A",CALC!$F$1,IF(G9="C",CALC!$F$2,IF(G9="G",CALC!$F$3,"E")))))</f>
        <v/>
      </c>
      <c r="H13" t="str">
        <f>IF(H9="","",IF(H9="T",CALC!$F$4,IF(H9="A",CALC!$F$1,IF(H9="C",CALC!$F$2,IF(H9="G",CALC!$F$3,"E")))))</f>
        <v/>
      </c>
      <c r="I13" t="str">
        <f>IF(I9="","",IF(I9="T",CALC!$F$4,IF(I9="A",CALC!$F$1,IF(I9="C",CALC!$F$2,IF(I9="G",CALC!$F$3,"E")))))</f>
        <v/>
      </c>
      <c r="J13" t="str">
        <f>IF(J9="","",IF(J9="T",CALC!$F$4,IF(J9="A",CALC!$F$1,IF(J9="C",CALC!$F$2,IF(J9="G",CALC!$F$3,"E")))))</f>
        <v/>
      </c>
      <c r="K13" t="str">
        <f>IF(K9="","",IF(K9="T",CALC!$F$4,IF(K9="A",CALC!$F$1,IF(K9="C",CALC!$F$2,IF(K9="G",CALC!$F$3,"E")))))</f>
        <v/>
      </c>
      <c r="L13" t="str">
        <f>IF(L9="","",IF(L9="T",CALC!$F$4,IF(L9="A",CALC!$F$1,IF(L9="C",CALC!$F$2,IF(L9="G",CALC!$F$3,"E")))))</f>
        <v/>
      </c>
      <c r="M13" t="str">
        <f>IF(M9="","",IF(M9="T",CALC!$F$4,IF(M9="A",CALC!$F$1,IF(M9="C",CALC!$F$2,IF(M9="G",CALC!$F$3,"E")))))</f>
        <v/>
      </c>
      <c r="N13" t="str">
        <f>IF(N9="","",IF(N9="T",CALC!$F$4,IF(N9="A",CALC!$F$1,IF(N9="C",CALC!$F$2,IF(N9="G",CALC!$F$3,"E")))))</f>
        <v/>
      </c>
      <c r="O13" t="str">
        <f>IF(O9="","",IF(O9="T",CALC!$F$4,IF(O9="A",CALC!$F$1,IF(O9="C",CALC!$F$2,IF(O9="G",CALC!$F$3,"E")))))</f>
        <v/>
      </c>
      <c r="P13" t="str">
        <f>IF(P9="","",IF(P9="T",CALC!$F$4,IF(P9="A",CALC!$F$1,IF(P9="C",CALC!$F$2,IF(P9="G",CALC!$F$3,"E")))))</f>
        <v/>
      </c>
      <c r="Q13" t="str">
        <f>IF(Q9="","",IF(Q9="T",CALC!$F$4,IF(Q9="A",CALC!$F$1,IF(Q9="C",CALC!$F$2,IF(Q9="G",CALC!$F$3,"E")))))</f>
        <v/>
      </c>
      <c r="R13" t="str">
        <f>IF(R9="","",IF(R9="T",CALC!$F$4,IF(R9="A",CALC!$F$1,IF(R9="C",CALC!$F$2,IF(R9="G",CALC!$F$3,"E")))))</f>
        <v/>
      </c>
      <c r="S13" t="str">
        <f>IF(S9="","",IF(S9="T",CALC!$F$4,IF(S9="A",CALC!$F$1,IF(S9="C",CALC!$F$2,IF(S9="G",CALC!$F$3,"E")))))</f>
        <v/>
      </c>
      <c r="T13" t="str">
        <f>IF(T9="","",IF(T9="T",CALC!$F$4,IF(T9="A",CALC!$F$1,IF(T9="C",CALC!$F$2,IF(T9="G",CALC!$F$3,"E")))))</f>
        <v/>
      </c>
      <c r="U13" t="str">
        <f>IF(U9="","",IF(U9="T",CALC!$F$4,IF(U9="A",CALC!$F$1,IF(U9="C",CALC!$F$2,IF(U9="G",CALC!$F$3,"E")))))</f>
        <v/>
      </c>
      <c r="V13" t="str">
        <f>IF(V9="","",IF(V9="T",CALC!$F$4,IF(V9="A",CALC!$F$1,IF(V9="C",CALC!$F$2,IF(V9="G",CALC!$F$3,"E")))))</f>
        <v/>
      </c>
      <c r="W13" t="str">
        <f>IF(W9="","",IF(W9="T",CALC!$F$4,IF(W9="A",CALC!$F$1,IF(W9="C",CALC!$F$2,IF(W9="G",CALC!$F$3,"E")))))</f>
        <v/>
      </c>
      <c r="X13" t="str">
        <f>IF(X9="","",IF(X9="T",CALC!$F$4,IF(X9="A",CALC!$F$1,IF(X9="C",CALC!$F$2,IF(X9="G",CALC!$F$3,"E")))))</f>
        <v/>
      </c>
      <c r="Y13" t="str">
        <f>IF(Y9="","",IF(Y9="T",CALC!$F$4,IF(Y9="A",CALC!$F$1,IF(Y9="C",CALC!$F$2,IF(Y9="G",CALC!$F$3,"E")))))</f>
        <v/>
      </c>
      <c r="Z13" t="str">
        <f>IF(Z9="","",IF(Z9="T",CALC!$F$4,IF(Z9="A",CALC!$F$1,IF(Z9="C",CALC!$F$2,IF(Z9="G",CALC!$F$3,"E")))))</f>
        <v/>
      </c>
      <c r="AA13" t="str">
        <f>IF(AA9="","",IF(AA9="T",CALC!$F$4,IF(AA9="A",CALC!$F$1,IF(AA9="C",CALC!$F$2,IF(AA9="G",CALC!$F$3,"E")))))</f>
        <v/>
      </c>
      <c r="AB13" t="str">
        <f>IF(AB9="","",IF(AB9="T",CALC!$F$4,IF(AB9="A",CALC!$F$1,IF(AB9="C",CALC!$F$2,IF(AB9="G",CALC!$F$3,"E")))))</f>
        <v/>
      </c>
      <c r="AC13" t="str">
        <f>IF(AC9="","",IF(AC9="T",CALC!$F$4,IF(AC9="A",CALC!$F$1,IF(AC9="C",CALC!$F$2,IF(AC9="G",CALC!$F$3,"E")))))</f>
        <v/>
      </c>
      <c r="AD13" t="str">
        <f>IF(AD9="","",IF(AD9="T",CALC!$F$4,IF(AD9="A",CALC!$F$1,IF(AD9="C",CALC!$F$2,IF(AD9="G",CALC!$F$3,"E")))))</f>
        <v/>
      </c>
      <c r="AE13" t="str">
        <f>IF(AE9="","",IF(AE9="T",CALC!$F$4,IF(AE9="A",CALC!$F$1,IF(AE9="C",CALC!$F$2,IF(AE9="G",CALC!$F$3,"E")))))</f>
        <v/>
      </c>
      <c r="AF13" t="str">
        <f>IF(AF9="","",IF(AF9="T",CALC!$F$4,IF(AF9="A",CALC!$F$1,IF(AF9="C",CALC!$F$2,IF(AF9="G",CALC!$F$3,"E")))))</f>
        <v/>
      </c>
      <c r="AG13" t="str">
        <f>IF(AG9="","",IF(AG9="T",CALC!$F$4,IF(AG9="A",CALC!$F$1,IF(AG9="C",CALC!$F$2,IF(AG9="G",CALC!$F$3,"E")))))</f>
        <v/>
      </c>
      <c r="AH13" t="str">
        <f>IF(AH9="","",IF(AH9="T",CALC!$F$4,IF(AH9="A",CALC!$F$1,IF(AH9="C",CALC!$F$2,IF(AH9="G",CALC!$F$3,"E")))))</f>
        <v/>
      </c>
    </row>
    <row r="14" spans="1:34" x14ac:dyDescent="0.25">
      <c r="A14">
        <f>32-COUNTIF(C5:AH5,"")</f>
        <v>0</v>
      </c>
      <c r="B14" t="s">
        <v>35</v>
      </c>
      <c r="C14">
        <f>MIN(C10:C13)</f>
        <v>0</v>
      </c>
      <c r="D14">
        <f t="shared" ref="D14" si="46">MIN(D10:D13)</f>
        <v>0</v>
      </c>
      <c r="E14">
        <f t="shared" ref="E14" si="47">MIN(E10:E13)</f>
        <v>0</v>
      </c>
      <c r="F14">
        <f t="shared" ref="F14" si="48">MIN(F10:F13)</f>
        <v>0</v>
      </c>
      <c r="G14">
        <f t="shared" ref="G14" si="49">MIN(G10:G13)</f>
        <v>0</v>
      </c>
      <c r="H14">
        <f t="shared" ref="H14" si="50">MIN(H10:H13)</f>
        <v>0</v>
      </c>
      <c r="I14">
        <f t="shared" ref="I14" si="51">MIN(I10:I13)</f>
        <v>0</v>
      </c>
      <c r="J14">
        <f t="shared" ref="J14" si="52">MIN(J10:J13)</f>
        <v>0</v>
      </c>
      <c r="K14">
        <f t="shared" ref="K14" si="53">MIN(K10:K13)</f>
        <v>0</v>
      </c>
      <c r="L14">
        <f t="shared" ref="L14" si="54">MIN(L10:L13)</f>
        <v>0</v>
      </c>
      <c r="M14">
        <f t="shared" ref="M14" si="55">MIN(M10:M13)</f>
        <v>0</v>
      </c>
      <c r="N14">
        <f t="shared" ref="N14" si="56">MIN(N10:N13)</f>
        <v>0</v>
      </c>
      <c r="O14">
        <f t="shared" ref="O14" si="57">MIN(O10:O13)</f>
        <v>0</v>
      </c>
      <c r="P14">
        <f t="shared" ref="P14" si="58">MIN(P10:P13)</f>
        <v>0</v>
      </c>
      <c r="Q14">
        <f t="shared" ref="Q14" si="59">MIN(Q10:Q13)</f>
        <v>0</v>
      </c>
      <c r="R14">
        <f t="shared" ref="R14" si="60">MIN(R10:R13)</f>
        <v>0</v>
      </c>
      <c r="S14">
        <f t="shared" ref="S14" si="61">MIN(S10:S13)</f>
        <v>0</v>
      </c>
      <c r="T14">
        <f t="shared" ref="T14" si="62">MIN(T10:T13)</f>
        <v>0</v>
      </c>
      <c r="U14">
        <f t="shared" ref="U14" si="63">MIN(U10:U13)</f>
        <v>0</v>
      </c>
      <c r="V14">
        <f t="shared" ref="V14" si="64">MIN(V10:V13)</f>
        <v>0</v>
      </c>
      <c r="W14">
        <f t="shared" ref="W14" si="65">MIN(W10:W13)</f>
        <v>0</v>
      </c>
      <c r="X14">
        <f t="shared" ref="X14" si="66">MIN(X10:X13)</f>
        <v>0</v>
      </c>
      <c r="Y14">
        <f t="shared" ref="Y14" si="67">MIN(Y10:Y13)</f>
        <v>0</v>
      </c>
      <c r="Z14">
        <f t="shared" ref="Z14" si="68">MIN(Z10:Z13)</f>
        <v>0</v>
      </c>
      <c r="AA14">
        <f t="shared" ref="AA14" si="69">MIN(AA10:AA13)</f>
        <v>0</v>
      </c>
      <c r="AB14">
        <f t="shared" ref="AB14" si="70">MIN(AB10:AB13)</f>
        <v>0</v>
      </c>
      <c r="AC14">
        <f t="shared" ref="AC14" si="71">MIN(AC10:AC13)</f>
        <v>0</v>
      </c>
      <c r="AD14">
        <f t="shared" ref="AD14" si="72">MIN(AD10:AD13)</f>
        <v>0</v>
      </c>
      <c r="AE14">
        <f t="shared" ref="AE14" si="73">MIN(AE10:AE13)</f>
        <v>0</v>
      </c>
      <c r="AF14">
        <f t="shared" ref="AF14" si="74">MIN(AF10:AF13)</f>
        <v>0</v>
      </c>
      <c r="AG14">
        <f t="shared" ref="AG14" si="75">MIN(AG10:AG13)</f>
        <v>0</v>
      </c>
      <c r="AH14">
        <f t="shared" ref="AH14" si="76">MIN(AH10:AH13)</f>
        <v>0</v>
      </c>
    </row>
    <row r="15" spans="1:34" x14ac:dyDescent="0.25">
      <c r="B15" t="s">
        <v>36</v>
      </c>
      <c r="C15">
        <f>C14*C4</f>
        <v>0</v>
      </c>
      <c r="D15">
        <f t="shared" ref="D15" si="77">D14*D4</f>
        <v>0</v>
      </c>
      <c r="E15">
        <f t="shared" ref="E15" si="78">E14*E4</f>
        <v>0</v>
      </c>
      <c r="F15">
        <f t="shared" ref="F15" si="79">F14*F4</f>
        <v>0</v>
      </c>
      <c r="G15">
        <f t="shared" ref="G15" si="80">G14*G4</f>
        <v>0</v>
      </c>
      <c r="H15">
        <f t="shared" ref="H15" si="81">H14*H4</f>
        <v>0</v>
      </c>
      <c r="I15">
        <f t="shared" ref="I15" si="82">I14*I4</f>
        <v>0</v>
      </c>
      <c r="J15">
        <f t="shared" ref="J15" si="83">J14*J4</f>
        <v>0</v>
      </c>
      <c r="K15">
        <f t="shared" ref="K15" si="84">K14*K4</f>
        <v>0</v>
      </c>
      <c r="L15">
        <f t="shared" ref="L15" si="85">L14*L4</f>
        <v>0</v>
      </c>
      <c r="M15">
        <f t="shared" ref="M15" si="86">M14*M4</f>
        <v>0</v>
      </c>
      <c r="N15">
        <f t="shared" ref="N15" si="87">N14*N4</f>
        <v>0</v>
      </c>
      <c r="O15">
        <f t="shared" ref="O15" si="88">O14*O4</f>
        <v>0</v>
      </c>
      <c r="P15">
        <f t="shared" ref="P15" si="89">P14*P4</f>
        <v>0</v>
      </c>
      <c r="Q15">
        <f t="shared" ref="Q15" si="90">Q14*Q4</f>
        <v>0</v>
      </c>
      <c r="R15">
        <f t="shared" ref="R15" si="91">R14*R4</f>
        <v>0</v>
      </c>
      <c r="S15">
        <f t="shared" ref="S15" si="92">S14*S4</f>
        <v>0</v>
      </c>
      <c r="T15">
        <f t="shared" ref="T15" si="93">T14*T4</f>
        <v>0</v>
      </c>
      <c r="U15">
        <f t="shared" ref="U15" si="94">U14*U4</f>
        <v>0</v>
      </c>
      <c r="V15">
        <f t="shared" ref="V15" si="95">V14*V4</f>
        <v>0</v>
      </c>
      <c r="W15">
        <f t="shared" ref="W15" si="96">W14*W4</f>
        <v>0</v>
      </c>
      <c r="X15">
        <f t="shared" ref="X15" si="97">X14*X4</f>
        <v>0</v>
      </c>
      <c r="Y15">
        <f t="shared" ref="Y15" si="98">Y14*Y4</f>
        <v>0</v>
      </c>
      <c r="Z15">
        <f t="shared" ref="Z15" si="99">Z14*Z4</f>
        <v>0</v>
      </c>
      <c r="AA15">
        <f t="shared" ref="AA15" si="100">AA14*AA4</f>
        <v>0</v>
      </c>
      <c r="AB15">
        <f t="shared" ref="AB15" si="101">AB14*AB4</f>
        <v>0</v>
      </c>
      <c r="AC15">
        <f t="shared" ref="AC15" si="102">AC14*AC4</f>
        <v>0</v>
      </c>
      <c r="AD15">
        <f t="shared" ref="AD15" si="103">AD14*AD4</f>
        <v>0</v>
      </c>
      <c r="AE15">
        <f t="shared" ref="AE15" si="104">AE14*AE4</f>
        <v>0</v>
      </c>
      <c r="AF15">
        <f t="shared" ref="AF15" si="105">AF14*AF4</f>
        <v>0</v>
      </c>
      <c r="AG15">
        <f t="shared" ref="AG15" si="106">AG14*AG4</f>
        <v>0</v>
      </c>
      <c r="AH15">
        <f t="shared" ref="AH15" si="107">AH14*AH4</f>
        <v>0</v>
      </c>
    </row>
    <row r="16" spans="1:34" x14ac:dyDescent="0.25">
      <c r="A16" t="str">
        <f>IF(LEN(A2)=0,"Pending Sequence",IF(ISNA(A17),"ERROR. Use IUPAC code please",IF(LEN(A2)&lt;CALC!$D$18,"Warning: Primer too short!","OK")))</f>
        <v>Pending Sequence</v>
      </c>
      <c r="B16" t="s">
        <v>51</v>
      </c>
      <c r="C16">
        <f>IF(AND(ISERROR(VLOOKUP("C",C6:C9,1,FALSE)),ISERROR(VLOOKUP("G",C6:C9,1,FALSE))),0,1)</f>
        <v>0</v>
      </c>
      <c r="D16">
        <f t="shared" ref="D16:AH16" si="108">IF(AND(ISERROR(VLOOKUP("C",D6:D9,1,FALSE)),ISERROR(VLOOKUP("G",D6:D9,1,FALSE))),0,1)</f>
        <v>0</v>
      </c>
      <c r="E16">
        <f t="shared" si="108"/>
        <v>0</v>
      </c>
      <c r="F16">
        <f t="shared" si="108"/>
        <v>0</v>
      </c>
      <c r="G16">
        <f t="shared" si="108"/>
        <v>0</v>
      </c>
      <c r="H16">
        <f t="shared" si="108"/>
        <v>0</v>
      </c>
      <c r="I16">
        <f t="shared" si="108"/>
        <v>0</v>
      </c>
      <c r="J16">
        <f t="shared" si="108"/>
        <v>0</v>
      </c>
      <c r="K16">
        <f t="shared" si="108"/>
        <v>0</v>
      </c>
      <c r="L16">
        <f t="shared" si="108"/>
        <v>0</v>
      </c>
      <c r="M16">
        <f t="shared" si="108"/>
        <v>0</v>
      </c>
      <c r="N16">
        <f t="shared" si="108"/>
        <v>0</v>
      </c>
      <c r="O16">
        <f t="shared" si="108"/>
        <v>0</v>
      </c>
      <c r="P16">
        <f t="shared" si="108"/>
        <v>0</v>
      </c>
      <c r="Q16">
        <f t="shared" si="108"/>
        <v>0</v>
      </c>
      <c r="R16">
        <f t="shared" si="108"/>
        <v>0</v>
      </c>
      <c r="S16">
        <f t="shared" si="108"/>
        <v>0</v>
      </c>
      <c r="T16">
        <f t="shared" si="108"/>
        <v>0</v>
      </c>
      <c r="U16">
        <f t="shared" si="108"/>
        <v>0</v>
      </c>
      <c r="V16">
        <f t="shared" si="108"/>
        <v>0</v>
      </c>
      <c r="W16">
        <f t="shared" si="108"/>
        <v>0</v>
      </c>
      <c r="X16">
        <f t="shared" si="108"/>
        <v>0</v>
      </c>
      <c r="Y16">
        <f t="shared" si="108"/>
        <v>0</v>
      </c>
      <c r="Z16">
        <f t="shared" si="108"/>
        <v>0</v>
      </c>
      <c r="AA16">
        <f t="shared" si="108"/>
        <v>0</v>
      </c>
      <c r="AB16">
        <f t="shared" si="108"/>
        <v>0</v>
      </c>
      <c r="AC16">
        <f t="shared" si="108"/>
        <v>0</v>
      </c>
      <c r="AD16">
        <f t="shared" si="108"/>
        <v>0</v>
      </c>
      <c r="AE16">
        <f t="shared" si="108"/>
        <v>0</v>
      </c>
      <c r="AF16">
        <f t="shared" si="108"/>
        <v>0</v>
      </c>
      <c r="AG16">
        <f t="shared" si="108"/>
        <v>0</v>
      </c>
      <c r="AH16">
        <f t="shared" si="108"/>
        <v>0</v>
      </c>
    </row>
    <row r="17" spans="1:34" x14ac:dyDescent="0.25">
      <c r="A17">
        <f>PRODUCT(C17:AH17)</f>
        <v>1</v>
      </c>
      <c r="B17" t="s">
        <v>50</v>
      </c>
      <c r="C17">
        <f>IF(C5="",1,4-COUNTIF(C6:C9,""))</f>
        <v>1</v>
      </c>
      <c r="D17">
        <f t="shared" ref="D17:AH17" si="109">IF(D5="",1,4-COUNTIF(D6:D9,""))</f>
        <v>1</v>
      </c>
      <c r="E17">
        <f t="shared" si="109"/>
        <v>1</v>
      </c>
      <c r="F17">
        <f t="shared" si="109"/>
        <v>1</v>
      </c>
      <c r="G17">
        <f t="shared" si="109"/>
        <v>1</v>
      </c>
      <c r="H17">
        <f t="shared" si="109"/>
        <v>1</v>
      </c>
      <c r="I17">
        <f t="shared" si="109"/>
        <v>1</v>
      </c>
      <c r="J17">
        <f t="shared" si="109"/>
        <v>1</v>
      </c>
      <c r="K17">
        <f t="shared" si="109"/>
        <v>1</v>
      </c>
      <c r="L17">
        <f t="shared" si="109"/>
        <v>1</v>
      </c>
      <c r="M17">
        <f t="shared" si="109"/>
        <v>1</v>
      </c>
      <c r="N17">
        <f t="shared" si="109"/>
        <v>1</v>
      </c>
      <c r="O17">
        <f t="shared" si="109"/>
        <v>1</v>
      </c>
      <c r="P17">
        <f t="shared" si="109"/>
        <v>1</v>
      </c>
      <c r="Q17">
        <f t="shared" si="109"/>
        <v>1</v>
      </c>
      <c r="R17">
        <f t="shared" si="109"/>
        <v>1</v>
      </c>
      <c r="S17">
        <f t="shared" si="109"/>
        <v>1</v>
      </c>
      <c r="T17">
        <f t="shared" si="109"/>
        <v>1</v>
      </c>
      <c r="U17">
        <f t="shared" si="109"/>
        <v>1</v>
      </c>
      <c r="V17">
        <f t="shared" si="109"/>
        <v>1</v>
      </c>
      <c r="W17">
        <f t="shared" si="109"/>
        <v>1</v>
      </c>
      <c r="X17">
        <f t="shared" si="109"/>
        <v>1</v>
      </c>
      <c r="Y17">
        <f t="shared" si="109"/>
        <v>1</v>
      </c>
      <c r="Z17">
        <f t="shared" si="109"/>
        <v>1</v>
      </c>
      <c r="AA17">
        <f t="shared" si="109"/>
        <v>1</v>
      </c>
      <c r="AB17">
        <f t="shared" si="109"/>
        <v>1</v>
      </c>
      <c r="AC17">
        <f t="shared" si="109"/>
        <v>1</v>
      </c>
      <c r="AD17">
        <f t="shared" si="109"/>
        <v>1</v>
      </c>
      <c r="AE17">
        <f t="shared" si="109"/>
        <v>1</v>
      </c>
      <c r="AF17">
        <f t="shared" si="109"/>
        <v>1</v>
      </c>
      <c r="AG17">
        <f t="shared" si="109"/>
        <v>1</v>
      </c>
      <c r="AH17">
        <f t="shared" si="109"/>
        <v>1</v>
      </c>
    </row>
    <row r="18" spans="1:34" x14ac:dyDescent="0.25">
      <c r="A18" t="str">
        <f>RIGHT(EVAL_PRIMERS!D14,CALC!D16)</f>
        <v/>
      </c>
      <c r="B18" t="str">
        <f>IF(A32="OK",IF(B19&lt;CALC!$D$17,"Warning: Too low mT°!","OK"),A32)</f>
        <v>Pending Sequence</v>
      </c>
      <c r="C18" t="str">
        <f>MID($A18,C1,1)</f>
        <v/>
      </c>
      <c r="D18" t="str">
        <f>MID($A18,D1,1)</f>
        <v/>
      </c>
      <c r="E18" t="str">
        <f>MID($A18,E1,1)</f>
        <v/>
      </c>
      <c r="F18" t="str">
        <f>MID($A18,F1,1)</f>
        <v/>
      </c>
      <c r="G18" t="str">
        <f>MID($A18,G1,1)</f>
        <v/>
      </c>
      <c r="H18" t="str">
        <f>MID($A18,H1,1)</f>
        <v/>
      </c>
      <c r="I18" t="str">
        <f>MID($A18,I1,1)</f>
        <v/>
      </c>
      <c r="J18" t="str">
        <f>MID($A18,J1,1)</f>
        <v/>
      </c>
      <c r="K18" t="str">
        <f>MID($A18,K1,1)</f>
        <v/>
      </c>
      <c r="L18" t="str">
        <f>MID($A18,L1,1)</f>
        <v/>
      </c>
      <c r="M18" t="str">
        <f>MID($A18,M1,1)</f>
        <v/>
      </c>
      <c r="N18" t="str">
        <f>MID($A18,N1,1)</f>
        <v/>
      </c>
      <c r="O18" t="str">
        <f>MID($A18,O1,1)</f>
        <v/>
      </c>
      <c r="P18" t="str">
        <f>MID($A18,P1,1)</f>
        <v/>
      </c>
      <c r="Q18" t="str">
        <f>MID($A18,Q1,1)</f>
        <v/>
      </c>
      <c r="R18" t="str">
        <f>MID($A18,R1,1)</f>
        <v/>
      </c>
      <c r="S18" t="str">
        <f>MID($A18,S1,1)</f>
        <v/>
      </c>
      <c r="T18" t="str">
        <f>MID($A18,T1,1)</f>
        <v/>
      </c>
      <c r="U18" t="str">
        <f>MID($A18,U1,1)</f>
        <v/>
      </c>
      <c r="V18" t="str">
        <f>MID($A18,V1,1)</f>
        <v/>
      </c>
      <c r="W18" t="str">
        <f>MID($A18,W1,1)</f>
        <v/>
      </c>
      <c r="X18" t="str">
        <f>MID($A18,X1,1)</f>
        <v/>
      </c>
      <c r="Y18" t="str">
        <f>MID($A18,Y1,1)</f>
        <v/>
      </c>
      <c r="Z18" t="str">
        <f>MID($A18,Z1,1)</f>
        <v/>
      </c>
    </row>
    <row r="19" spans="1:34" x14ac:dyDescent="0.25">
      <c r="A19" t="s">
        <v>37</v>
      </c>
      <c r="B19" s="1" t="e">
        <f>ROUNDUP(SUM(C31:AH31)+A29,1)</f>
        <v>#VALUE!</v>
      </c>
      <c r="C19">
        <f t="shared" ref="C19:AF19" si="110">IF(C18="",0,D19+1)</f>
        <v>0</v>
      </c>
      <c r="D19">
        <f t="shared" si="110"/>
        <v>0</v>
      </c>
      <c r="E19">
        <f t="shared" si="110"/>
        <v>0</v>
      </c>
      <c r="F19">
        <f t="shared" si="110"/>
        <v>0</v>
      </c>
      <c r="G19">
        <f t="shared" si="110"/>
        <v>0</v>
      </c>
      <c r="H19">
        <f t="shared" si="110"/>
        <v>0</v>
      </c>
      <c r="I19">
        <f t="shared" si="110"/>
        <v>0</v>
      </c>
      <c r="J19">
        <f t="shared" si="110"/>
        <v>0</v>
      </c>
      <c r="K19">
        <f t="shared" si="110"/>
        <v>0</v>
      </c>
      <c r="L19">
        <f t="shared" si="110"/>
        <v>0</v>
      </c>
      <c r="M19">
        <f t="shared" si="110"/>
        <v>0</v>
      </c>
      <c r="N19">
        <f t="shared" si="110"/>
        <v>0</v>
      </c>
      <c r="O19">
        <f t="shared" si="110"/>
        <v>0</v>
      </c>
      <c r="P19">
        <f t="shared" si="110"/>
        <v>0</v>
      </c>
      <c r="Q19">
        <f t="shared" si="110"/>
        <v>0</v>
      </c>
      <c r="R19">
        <f t="shared" si="110"/>
        <v>0</v>
      </c>
      <c r="S19">
        <f t="shared" si="110"/>
        <v>0</v>
      </c>
      <c r="T19">
        <f t="shared" si="110"/>
        <v>0</v>
      </c>
      <c r="U19">
        <f t="shared" si="110"/>
        <v>0</v>
      </c>
      <c r="V19">
        <f t="shared" si="110"/>
        <v>0</v>
      </c>
      <c r="W19">
        <f t="shared" si="110"/>
        <v>0</v>
      </c>
      <c r="X19">
        <f t="shared" si="110"/>
        <v>0</v>
      </c>
      <c r="Y19">
        <f t="shared" si="110"/>
        <v>0</v>
      </c>
      <c r="Z19">
        <f t="shared" si="110"/>
        <v>0</v>
      </c>
      <c r="AA19">
        <f t="shared" si="110"/>
        <v>0</v>
      </c>
      <c r="AB19">
        <f t="shared" si="110"/>
        <v>0</v>
      </c>
      <c r="AC19">
        <f t="shared" si="110"/>
        <v>0</v>
      </c>
      <c r="AD19">
        <f t="shared" si="110"/>
        <v>0</v>
      </c>
      <c r="AE19">
        <f t="shared" si="110"/>
        <v>0</v>
      </c>
      <c r="AF19">
        <f t="shared" si="110"/>
        <v>0</v>
      </c>
      <c r="AG19">
        <f>IF(AG18="",0,AH19+1)</f>
        <v>0</v>
      </c>
      <c r="AH19">
        <f>IF(AH18="",0,1)</f>
        <v>0</v>
      </c>
    </row>
    <row r="20" spans="1:34" x14ac:dyDescent="0.25">
      <c r="A20" t="s">
        <v>39</v>
      </c>
      <c r="B20" s="5" t="e">
        <f>SUM(C32:AH32)/A30</f>
        <v>#DIV/0!</v>
      </c>
      <c r="C20">
        <f>IF(C19=0,0,VLOOKUP(WRK_EVAL!C19,CALC!$A$1:$B$32,2,FALSE))</f>
        <v>0</v>
      </c>
      <c r="D20">
        <f>IF(D19=0,0,VLOOKUP(WRK_EVAL!D19,CALC!$A$1:$B$32,2,FALSE))</f>
        <v>0</v>
      </c>
      <c r="E20">
        <f>IF(E19=0,0,VLOOKUP(WRK_EVAL!E19,CALC!$A$1:$B$32,2,FALSE))</f>
        <v>0</v>
      </c>
      <c r="F20">
        <f>IF(F19=0,0,VLOOKUP(WRK_EVAL!F19,CALC!$A$1:$B$32,2,FALSE))</f>
        <v>0</v>
      </c>
      <c r="G20">
        <f>IF(G19=0,0,VLOOKUP(WRK_EVAL!G19,CALC!$A$1:$B$32,2,FALSE))</f>
        <v>0</v>
      </c>
      <c r="H20">
        <f>IF(H19=0,0,VLOOKUP(WRK_EVAL!H19,CALC!$A$1:$B$32,2,FALSE))</f>
        <v>0</v>
      </c>
      <c r="I20">
        <f>IF(I19=0,0,VLOOKUP(WRK_EVAL!I19,CALC!$A$1:$B$32,2,FALSE))</f>
        <v>0</v>
      </c>
      <c r="J20">
        <f>IF(J19=0,0,VLOOKUP(WRK_EVAL!J19,CALC!$A$1:$B$32,2,FALSE))</f>
        <v>0</v>
      </c>
      <c r="K20">
        <f>IF(K19=0,0,VLOOKUP(WRK_EVAL!K19,CALC!$A$1:$B$32,2,FALSE))</f>
        <v>0</v>
      </c>
      <c r="L20">
        <f>IF(L19=0,0,VLOOKUP(WRK_EVAL!L19,CALC!$A$1:$B$32,2,FALSE))</f>
        <v>0</v>
      </c>
      <c r="M20">
        <f>IF(M19=0,0,VLOOKUP(WRK_EVAL!M19,CALC!$A$1:$B$32,2,FALSE))</f>
        <v>0</v>
      </c>
      <c r="N20">
        <f>IF(N19=0,0,VLOOKUP(WRK_EVAL!N19,CALC!$A$1:$B$32,2,FALSE))</f>
        <v>0</v>
      </c>
      <c r="O20">
        <f>IF(O19=0,0,VLOOKUP(WRK_EVAL!O19,CALC!$A$1:$B$32,2,FALSE))</f>
        <v>0</v>
      </c>
      <c r="P20">
        <f>IF(P19=0,0,VLOOKUP(WRK_EVAL!P19,CALC!$A$1:$B$32,2,FALSE))</f>
        <v>0</v>
      </c>
      <c r="Q20">
        <f>IF(Q19=0,0,VLOOKUP(WRK_EVAL!Q19,CALC!$A$1:$B$32,2,FALSE))</f>
        <v>0</v>
      </c>
      <c r="R20">
        <f>IF(R19=0,0,VLOOKUP(WRK_EVAL!R19,CALC!$A$1:$B$32,2,FALSE))</f>
        <v>0</v>
      </c>
      <c r="S20">
        <f>IF(S19=0,0,VLOOKUP(WRK_EVAL!S19,CALC!$A$1:$B$32,2,FALSE))</f>
        <v>0</v>
      </c>
      <c r="T20">
        <f>IF(T19=0,0,VLOOKUP(WRK_EVAL!T19,CALC!$A$1:$B$32,2,FALSE))</f>
        <v>0</v>
      </c>
      <c r="U20">
        <f>IF(U19=0,0,VLOOKUP(WRK_EVAL!U19,CALC!$A$1:$B$32,2,FALSE))</f>
        <v>0</v>
      </c>
      <c r="V20">
        <f>IF(V19=0,0,VLOOKUP(WRK_EVAL!V19,CALC!$A$1:$B$32,2,FALSE))</f>
        <v>0</v>
      </c>
      <c r="W20">
        <f>IF(W19=0,0,VLOOKUP(WRK_EVAL!W19,CALC!$A$1:$B$32,2,FALSE))</f>
        <v>0</v>
      </c>
      <c r="X20">
        <f>IF(X19=0,0,VLOOKUP(WRK_EVAL!X19,CALC!$A$1:$B$32,2,FALSE))</f>
        <v>0</v>
      </c>
      <c r="Y20">
        <f>IF(Y19=0,0,VLOOKUP(WRK_EVAL!Y19,CALC!$A$1:$B$32,2,FALSE))</f>
        <v>0</v>
      </c>
      <c r="Z20">
        <f>IF(Z19=0,0,VLOOKUP(WRK_EVAL!Z19,CALC!$A$1:$B$32,2,FALSE))</f>
        <v>0</v>
      </c>
      <c r="AA20">
        <f>IF(AA19=0,0,VLOOKUP(WRK_EVAL!AA19,CALC!$A$1:$B$32,2,FALSE))</f>
        <v>0</v>
      </c>
      <c r="AB20">
        <f>IF(AB19=0,0,VLOOKUP(WRK_EVAL!AB19,CALC!$A$1:$B$32,2,FALSE))</f>
        <v>0</v>
      </c>
      <c r="AC20">
        <f>IF(AC19=0,0,VLOOKUP(WRK_EVAL!AC19,CALC!$A$1:$B$32,2,FALSE))</f>
        <v>0</v>
      </c>
      <c r="AD20">
        <f>IF(AD19=0,0,VLOOKUP(WRK_EVAL!AD19,CALC!$A$1:$B$32,2,FALSE))</f>
        <v>0</v>
      </c>
      <c r="AE20">
        <f>IF(AE19=0,0,VLOOKUP(WRK_EVAL!AE19,CALC!$A$1:$B$32,2,FALSE))</f>
        <v>0</v>
      </c>
      <c r="AF20">
        <f>IF(AF19=0,0,VLOOKUP(WRK_EVAL!AF19,CALC!$A$1:$B$32,2,FALSE))</f>
        <v>0</v>
      </c>
      <c r="AG20">
        <f>IF(AG19=0,0,VLOOKUP(WRK_EVAL!AG19,CALC!$A$1:$B$32,2,FALSE))</f>
        <v>0</v>
      </c>
      <c r="AH20">
        <f>IF(AH19=0,0,VLOOKUP(WRK_EVAL!AH19,CALC!$A$1:$B$32,2,FALSE))</f>
        <v>0</v>
      </c>
    </row>
    <row r="21" spans="1:34" x14ac:dyDescent="0.25">
      <c r="A21" t="s">
        <v>43</v>
      </c>
      <c r="B21" t="s">
        <v>34</v>
      </c>
      <c r="C21" t="str">
        <f>IF(C18="","",VLOOKUP(C18,CALC!$C$1:$D$15,2,FALSE))</f>
        <v/>
      </c>
      <c r="D21" t="str">
        <f>IF(D18="","",VLOOKUP(D18,CALC!$C$1:$D$15,2,FALSE))</f>
        <v/>
      </c>
      <c r="E21" t="str">
        <f>IF(E18="","",VLOOKUP(E18,CALC!$C$1:$D$15,2,FALSE))</f>
        <v/>
      </c>
      <c r="F21" t="str">
        <f>IF(F18="","",VLOOKUP(F18,CALC!$C$1:$D$15,2,FALSE))</f>
        <v/>
      </c>
      <c r="G21" t="str">
        <f>IF(G18="","",VLOOKUP(G18,CALC!$C$1:$D$15,2,FALSE))</f>
        <v/>
      </c>
      <c r="H21" t="str">
        <f>IF(H18="","",VLOOKUP(H18,CALC!$C$1:$D$15,2,FALSE))</f>
        <v/>
      </c>
      <c r="I21" t="str">
        <f>IF(I18="","",VLOOKUP(I18,CALC!$C$1:$D$15,2,FALSE))</f>
        <v/>
      </c>
      <c r="J21" t="str">
        <f>IF(J18="","",VLOOKUP(J18,CALC!$C$1:$D$15,2,FALSE))</f>
        <v/>
      </c>
      <c r="K21" t="str">
        <f>IF(K18="","",VLOOKUP(K18,CALC!$C$1:$D$15,2,FALSE))</f>
        <v/>
      </c>
      <c r="L21" t="str">
        <f>IF(L18="","",VLOOKUP(L18,CALC!$C$1:$D$15,2,FALSE))</f>
        <v/>
      </c>
      <c r="M21" t="str">
        <f>IF(M18="","",VLOOKUP(M18,CALC!$C$1:$D$15,2,FALSE))</f>
        <v/>
      </c>
      <c r="N21" t="str">
        <f>IF(N18="","",VLOOKUP(N18,CALC!$C$1:$D$15,2,FALSE))</f>
        <v/>
      </c>
      <c r="O21" t="str">
        <f>IF(O18="","",VLOOKUP(O18,CALC!$C$1:$D$15,2,FALSE))</f>
        <v/>
      </c>
      <c r="P21" t="str">
        <f>IF(P18="","",VLOOKUP(P18,CALC!$C$1:$D$15,2,FALSE))</f>
        <v/>
      </c>
      <c r="Q21" t="str">
        <f>IF(Q18="","",VLOOKUP(Q18,CALC!$C$1:$D$15,2,FALSE))</f>
        <v/>
      </c>
      <c r="R21" t="str">
        <f>IF(R18="","",VLOOKUP(R18,CALC!$C$1:$D$15,2,FALSE))</f>
        <v/>
      </c>
      <c r="S21" t="str">
        <f>IF(S18="","",VLOOKUP(S18,CALC!$C$1:$D$15,2,FALSE))</f>
        <v/>
      </c>
      <c r="T21" t="str">
        <f>IF(T18="","",VLOOKUP(T18,CALC!$C$1:$D$15,2,FALSE))</f>
        <v/>
      </c>
      <c r="U21" t="str">
        <f>IF(U18="","",VLOOKUP(U18,CALC!$C$1:$D$15,2,FALSE))</f>
        <v/>
      </c>
      <c r="V21" t="str">
        <f>IF(V18="","",VLOOKUP(V18,CALC!$C$1:$D$15,2,FALSE))</f>
        <v/>
      </c>
      <c r="W21" t="str">
        <f>IF(W18="","",VLOOKUP(W18,CALC!$C$1:$D$15,2,FALSE))</f>
        <v/>
      </c>
      <c r="X21" t="str">
        <f>IF(X18="","",VLOOKUP(X18,CALC!$C$1:$D$15,2,FALSE))</f>
        <v/>
      </c>
      <c r="Y21" t="str">
        <f>IF(Y18="","",VLOOKUP(Y18,CALC!$C$1:$D$15,2,FALSE))</f>
        <v/>
      </c>
      <c r="Z21" t="str">
        <f>IF(Z18="","",VLOOKUP(Z18,CALC!$C$1:$D$15,2,FALSE))</f>
        <v/>
      </c>
      <c r="AA21" t="str">
        <f>IF(AA18="","",VLOOKUP(AA18,CALC!$C$1:$D$15,2,FALSE))</f>
        <v/>
      </c>
      <c r="AB21" t="str">
        <f>IF(AB18="","",VLOOKUP(AB18,CALC!$C$1:$D$15,2,FALSE))</f>
        <v/>
      </c>
      <c r="AC21" t="str">
        <f>IF(AC18="","",VLOOKUP(AC18,CALC!$C$1:$D$15,2,FALSE))</f>
        <v/>
      </c>
      <c r="AD21" t="str">
        <f>IF(AD18="","",VLOOKUP(AD18,CALC!$C$1:$D$15,2,FALSE))</f>
        <v/>
      </c>
      <c r="AE21" t="str">
        <f>IF(AE18="","",VLOOKUP(AE18,CALC!$C$1:$D$15,2,FALSE))</f>
        <v/>
      </c>
      <c r="AF21" t="str">
        <f>IF(AF18="","",VLOOKUP(AF18,CALC!$C$1:$D$15,2,FALSE))</f>
        <v/>
      </c>
      <c r="AG21" t="str">
        <f>IF(AG18="","",VLOOKUP(AG18,CALC!$C$1:$D$15,2,FALSE))</f>
        <v/>
      </c>
      <c r="AH21" t="str">
        <f>IF(AH18="","",VLOOKUP(AH18,CALC!$C$1:$D$15,2,FALSE))</f>
        <v/>
      </c>
    </row>
    <row r="22" spans="1:34" x14ac:dyDescent="0.25">
      <c r="A22" t="str">
        <f>RIGHT(A18,1)</f>
        <v/>
      </c>
      <c r="B22" t="s">
        <v>30</v>
      </c>
      <c r="C22" t="str">
        <f>MID(C$21,1,1)</f>
        <v/>
      </c>
      <c r="D22" t="str">
        <f t="shared" ref="D22:AH22" si="111">MID(D$21,1,1)</f>
        <v/>
      </c>
      <c r="E22" t="str">
        <f t="shared" si="111"/>
        <v/>
      </c>
      <c r="F22" t="str">
        <f t="shared" si="111"/>
        <v/>
      </c>
      <c r="G22" t="str">
        <f t="shared" si="111"/>
        <v/>
      </c>
      <c r="H22" t="str">
        <f t="shared" si="111"/>
        <v/>
      </c>
      <c r="I22" t="str">
        <f t="shared" si="111"/>
        <v/>
      </c>
      <c r="J22" t="str">
        <f t="shared" si="111"/>
        <v/>
      </c>
      <c r="K22" t="str">
        <f t="shared" si="111"/>
        <v/>
      </c>
      <c r="L22" t="str">
        <f t="shared" si="111"/>
        <v/>
      </c>
      <c r="M22" t="str">
        <f t="shared" si="111"/>
        <v/>
      </c>
      <c r="N22" t="str">
        <f t="shared" si="111"/>
        <v/>
      </c>
      <c r="O22" t="str">
        <f t="shared" si="111"/>
        <v/>
      </c>
      <c r="P22" t="str">
        <f t="shared" si="111"/>
        <v/>
      </c>
      <c r="Q22" t="str">
        <f t="shared" si="111"/>
        <v/>
      </c>
      <c r="R22" t="str">
        <f t="shared" si="111"/>
        <v/>
      </c>
      <c r="S22" t="str">
        <f t="shared" si="111"/>
        <v/>
      </c>
      <c r="T22" t="str">
        <f t="shared" si="111"/>
        <v/>
      </c>
      <c r="U22" t="str">
        <f t="shared" si="111"/>
        <v/>
      </c>
      <c r="V22" t="str">
        <f t="shared" si="111"/>
        <v/>
      </c>
      <c r="W22" t="str">
        <f t="shared" si="111"/>
        <v/>
      </c>
      <c r="X22" t="str">
        <f t="shared" si="111"/>
        <v/>
      </c>
      <c r="Y22" t="str">
        <f t="shared" si="111"/>
        <v/>
      </c>
      <c r="Z22" t="str">
        <f t="shared" si="111"/>
        <v/>
      </c>
      <c r="AA22" t="str">
        <f t="shared" si="111"/>
        <v/>
      </c>
      <c r="AB22" t="str">
        <f t="shared" si="111"/>
        <v/>
      </c>
      <c r="AC22" t="str">
        <f t="shared" si="111"/>
        <v/>
      </c>
      <c r="AD22" t="str">
        <f t="shared" si="111"/>
        <v/>
      </c>
      <c r="AE22" t="str">
        <f t="shared" si="111"/>
        <v/>
      </c>
      <c r="AF22" t="str">
        <f t="shared" si="111"/>
        <v/>
      </c>
      <c r="AG22" t="str">
        <f t="shared" si="111"/>
        <v/>
      </c>
      <c r="AH22" t="str">
        <f t="shared" si="111"/>
        <v/>
      </c>
    </row>
    <row r="23" spans="1:34" x14ac:dyDescent="0.25">
      <c r="A23" t="e">
        <f>MID(A18,LEN(A18)-1,1)</f>
        <v>#VALUE!</v>
      </c>
      <c r="B23" t="s">
        <v>31</v>
      </c>
      <c r="C23" t="str">
        <f>MID(C$21,2,1)</f>
        <v/>
      </c>
      <c r="D23" t="str">
        <f t="shared" ref="D23:AH23" si="112">MID(D$21,2,1)</f>
        <v/>
      </c>
      <c r="E23" t="str">
        <f t="shared" si="112"/>
        <v/>
      </c>
      <c r="F23" t="str">
        <f t="shared" si="112"/>
        <v/>
      </c>
      <c r="G23" t="str">
        <f t="shared" si="112"/>
        <v/>
      </c>
      <c r="H23" t="str">
        <f t="shared" si="112"/>
        <v/>
      </c>
      <c r="I23" t="str">
        <f t="shared" si="112"/>
        <v/>
      </c>
      <c r="J23" t="str">
        <f t="shared" si="112"/>
        <v/>
      </c>
      <c r="K23" t="str">
        <f t="shared" si="112"/>
        <v/>
      </c>
      <c r="L23" t="str">
        <f t="shared" si="112"/>
        <v/>
      </c>
      <c r="M23" t="str">
        <f t="shared" si="112"/>
        <v/>
      </c>
      <c r="N23" t="str">
        <f t="shared" si="112"/>
        <v/>
      </c>
      <c r="O23" t="str">
        <f t="shared" si="112"/>
        <v/>
      </c>
      <c r="P23" t="str">
        <f t="shared" si="112"/>
        <v/>
      </c>
      <c r="Q23" t="str">
        <f t="shared" si="112"/>
        <v/>
      </c>
      <c r="R23" t="str">
        <f t="shared" si="112"/>
        <v/>
      </c>
      <c r="S23" t="str">
        <f t="shared" si="112"/>
        <v/>
      </c>
      <c r="T23" t="str">
        <f t="shared" si="112"/>
        <v/>
      </c>
      <c r="U23" t="str">
        <f t="shared" si="112"/>
        <v/>
      </c>
      <c r="V23" t="str">
        <f t="shared" si="112"/>
        <v/>
      </c>
      <c r="W23" t="str">
        <f t="shared" si="112"/>
        <v/>
      </c>
      <c r="X23" t="str">
        <f t="shared" si="112"/>
        <v/>
      </c>
      <c r="Y23" t="str">
        <f t="shared" si="112"/>
        <v/>
      </c>
      <c r="Z23" t="str">
        <f t="shared" si="112"/>
        <v/>
      </c>
      <c r="AA23" t="str">
        <f t="shared" si="112"/>
        <v/>
      </c>
      <c r="AB23" t="str">
        <f t="shared" si="112"/>
        <v/>
      </c>
      <c r="AC23" t="str">
        <f t="shared" si="112"/>
        <v/>
      </c>
      <c r="AD23" t="str">
        <f t="shared" si="112"/>
        <v/>
      </c>
      <c r="AE23" t="str">
        <f t="shared" si="112"/>
        <v/>
      </c>
      <c r="AF23" t="str">
        <f t="shared" si="112"/>
        <v/>
      </c>
      <c r="AG23" t="str">
        <f t="shared" si="112"/>
        <v/>
      </c>
      <c r="AH23" t="str">
        <f t="shared" si="112"/>
        <v/>
      </c>
    </row>
    <row r="24" spans="1:34" x14ac:dyDescent="0.25">
      <c r="A24" t="e">
        <f>MID(A18,LEN(A18)-2,1)</f>
        <v>#VALUE!</v>
      </c>
      <c r="B24" t="s">
        <v>32</v>
      </c>
      <c r="C24" t="str">
        <f>MID(C$21,3,1)</f>
        <v/>
      </c>
      <c r="D24" t="str">
        <f t="shared" ref="D24:AH24" si="113">MID(D$21,3,1)</f>
        <v/>
      </c>
      <c r="E24" t="str">
        <f t="shared" si="113"/>
        <v/>
      </c>
      <c r="F24" t="str">
        <f t="shared" si="113"/>
        <v/>
      </c>
      <c r="G24" t="str">
        <f t="shared" si="113"/>
        <v/>
      </c>
      <c r="H24" t="str">
        <f t="shared" si="113"/>
        <v/>
      </c>
      <c r="I24" t="str">
        <f t="shared" si="113"/>
        <v/>
      </c>
      <c r="J24" t="str">
        <f t="shared" si="113"/>
        <v/>
      </c>
      <c r="K24" t="str">
        <f t="shared" si="113"/>
        <v/>
      </c>
      <c r="L24" t="str">
        <f t="shared" si="113"/>
        <v/>
      </c>
      <c r="M24" t="str">
        <f t="shared" si="113"/>
        <v/>
      </c>
      <c r="N24" t="str">
        <f t="shared" si="113"/>
        <v/>
      </c>
      <c r="O24" t="str">
        <f t="shared" si="113"/>
        <v/>
      </c>
      <c r="P24" t="str">
        <f t="shared" si="113"/>
        <v/>
      </c>
      <c r="Q24" t="str">
        <f t="shared" si="113"/>
        <v/>
      </c>
      <c r="R24" t="str">
        <f t="shared" si="113"/>
        <v/>
      </c>
      <c r="S24" t="str">
        <f t="shared" si="113"/>
        <v/>
      </c>
      <c r="T24" t="str">
        <f t="shared" si="113"/>
        <v/>
      </c>
      <c r="U24" t="str">
        <f t="shared" si="113"/>
        <v/>
      </c>
      <c r="V24" t="str">
        <f t="shared" si="113"/>
        <v/>
      </c>
      <c r="W24" t="str">
        <f t="shared" si="113"/>
        <v/>
      </c>
      <c r="X24" t="str">
        <f t="shared" si="113"/>
        <v/>
      </c>
      <c r="Y24" t="str">
        <f t="shared" si="113"/>
        <v/>
      </c>
      <c r="Z24" t="str">
        <f t="shared" si="113"/>
        <v/>
      </c>
      <c r="AA24" t="str">
        <f t="shared" si="113"/>
        <v/>
      </c>
      <c r="AB24" t="str">
        <f t="shared" si="113"/>
        <v/>
      </c>
      <c r="AC24" t="str">
        <f t="shared" si="113"/>
        <v/>
      </c>
      <c r="AD24" t="str">
        <f t="shared" si="113"/>
        <v/>
      </c>
      <c r="AE24" t="str">
        <f t="shared" si="113"/>
        <v/>
      </c>
      <c r="AF24" t="str">
        <f t="shared" si="113"/>
        <v/>
      </c>
      <c r="AG24" t="str">
        <f t="shared" si="113"/>
        <v/>
      </c>
      <c r="AH24" t="str">
        <f t="shared" si="113"/>
        <v/>
      </c>
    </row>
    <row r="25" spans="1:34" x14ac:dyDescent="0.25">
      <c r="A25">
        <f>IF(OR(A22="G",A22="C",A22="S"),0,IF(OR(A22="A",A22="T",A22="W"),-1,IF(OR(A22="K",A22="R",A22="M",A22="Y",A22="N"),-0.5,IF(OR(A22="D",A22="H"),-0.35,-0.65))))</f>
        <v>-0.65</v>
      </c>
      <c r="B25" t="s">
        <v>33</v>
      </c>
      <c r="C25" t="str">
        <f>MID(C$21,4,1)</f>
        <v/>
      </c>
      <c r="D25" t="str">
        <f t="shared" ref="D25:AH25" si="114">MID(D$21,4,1)</f>
        <v/>
      </c>
      <c r="E25" t="str">
        <f t="shared" si="114"/>
        <v/>
      </c>
      <c r="F25" t="str">
        <f t="shared" si="114"/>
        <v/>
      </c>
      <c r="G25" t="str">
        <f t="shared" si="114"/>
        <v/>
      </c>
      <c r="H25" t="str">
        <f t="shared" si="114"/>
        <v/>
      </c>
      <c r="I25" t="str">
        <f t="shared" si="114"/>
        <v/>
      </c>
      <c r="J25" t="str">
        <f t="shared" si="114"/>
        <v/>
      </c>
      <c r="K25" t="str">
        <f t="shared" si="114"/>
        <v/>
      </c>
      <c r="L25" t="str">
        <f t="shared" si="114"/>
        <v/>
      </c>
      <c r="M25" t="str">
        <f t="shared" si="114"/>
        <v/>
      </c>
      <c r="N25" t="str">
        <f t="shared" si="114"/>
        <v/>
      </c>
      <c r="O25" t="str">
        <f t="shared" si="114"/>
        <v/>
      </c>
      <c r="P25" t="str">
        <f t="shared" si="114"/>
        <v/>
      </c>
      <c r="Q25" t="str">
        <f t="shared" si="114"/>
        <v/>
      </c>
      <c r="R25" t="str">
        <f t="shared" si="114"/>
        <v/>
      </c>
      <c r="S25" t="str">
        <f t="shared" si="114"/>
        <v/>
      </c>
      <c r="T25" t="str">
        <f t="shared" si="114"/>
        <v/>
      </c>
      <c r="U25" t="str">
        <f t="shared" si="114"/>
        <v/>
      </c>
      <c r="V25" t="str">
        <f t="shared" si="114"/>
        <v/>
      </c>
      <c r="W25" t="str">
        <f t="shared" si="114"/>
        <v/>
      </c>
      <c r="X25" t="str">
        <f t="shared" si="114"/>
        <v/>
      </c>
      <c r="Y25" t="str">
        <f t="shared" si="114"/>
        <v/>
      </c>
      <c r="Z25" t="str">
        <f t="shared" si="114"/>
        <v/>
      </c>
      <c r="AA25" t="str">
        <f t="shared" si="114"/>
        <v/>
      </c>
      <c r="AB25" t="str">
        <f t="shared" si="114"/>
        <v/>
      </c>
      <c r="AC25" t="str">
        <f t="shared" si="114"/>
        <v/>
      </c>
      <c r="AD25" t="str">
        <f t="shared" si="114"/>
        <v/>
      </c>
      <c r="AE25" t="str">
        <f t="shared" si="114"/>
        <v/>
      </c>
      <c r="AF25" t="str">
        <f t="shared" si="114"/>
        <v/>
      </c>
      <c r="AG25" t="str">
        <f t="shared" si="114"/>
        <v/>
      </c>
      <c r="AH25" t="str">
        <f t="shared" si="114"/>
        <v/>
      </c>
    </row>
    <row r="26" spans="1:34" x14ac:dyDescent="0.25">
      <c r="A26" t="e">
        <f t="shared" ref="A26:A27" si="115">IF(OR(A23="G",A23="C",A23="S"),0,IF(OR(A23="A",A23="T",A23="W"),-1,IF(OR(A23="K",A23="R",A23="M",A23="Y",A23="N"),-0.5,IF(OR(A23="D",A23="H"),-0.35,-0.65))))</f>
        <v>#VALUE!</v>
      </c>
      <c r="B26" t="s">
        <v>30</v>
      </c>
      <c r="C26" t="str">
        <f>IF(C22="","",IF(C22="T",CALC!$F$4,IF(C22="A",CALC!$F$1,IF(C22="C",CALC!$F$2,IF(C22="G",CALC!$F$3,"E")))))</f>
        <v/>
      </c>
      <c r="D26" t="str">
        <f>IF(D22="","",IF(D22="T",CALC!$F$4,IF(D22="A",CALC!$F$1,IF(D22="C",CALC!$F$2,IF(D22="G",CALC!$F$3,"E")))))</f>
        <v/>
      </c>
      <c r="E26" t="str">
        <f>IF(E22="","",IF(E22="T",CALC!$F$4,IF(E22="A",CALC!$F$1,IF(E22="C",CALC!$F$2,IF(E22="G",CALC!$F$3,"E")))))</f>
        <v/>
      </c>
      <c r="F26" t="str">
        <f>IF(F22="","",IF(F22="T",CALC!$F$4,IF(F22="A",CALC!$F$1,IF(F22="C",CALC!$F$2,IF(F22="G",CALC!$F$3,"E")))))</f>
        <v/>
      </c>
      <c r="G26" t="str">
        <f>IF(G22="","",IF(G22="T",CALC!$F$4,IF(G22="A",CALC!$F$1,IF(G22="C",CALC!$F$2,IF(G22="G",CALC!$F$3,"E")))))</f>
        <v/>
      </c>
      <c r="H26" t="str">
        <f>IF(H22="","",IF(H22="T",CALC!$F$4,IF(H22="A",CALC!$F$1,IF(H22="C",CALC!$F$2,IF(H22="G",CALC!$F$3,"E")))))</f>
        <v/>
      </c>
      <c r="I26" t="str">
        <f>IF(I22="","",IF(I22="T",CALC!$F$4,IF(I22="A",CALC!$F$1,IF(I22="C",CALC!$F$2,IF(I22="G",CALC!$F$3,"E")))))</f>
        <v/>
      </c>
      <c r="J26" t="str">
        <f>IF(J22="","",IF(J22="T",CALC!$F$4,IF(J22="A",CALC!$F$1,IF(J22="C",CALC!$F$2,IF(J22="G",CALC!$F$3,"E")))))</f>
        <v/>
      </c>
      <c r="K26" t="str">
        <f>IF(K22="","",IF(K22="T",CALC!$F$4,IF(K22="A",CALC!$F$1,IF(K22="C",CALC!$F$2,IF(K22="G",CALC!$F$3,"E")))))</f>
        <v/>
      </c>
      <c r="L26" t="str">
        <f>IF(L22="","",IF(L22="T",CALC!$F$4,IF(L22="A",CALC!$F$1,IF(L22="C",CALC!$F$2,IF(L22="G",CALC!$F$3,"E")))))</f>
        <v/>
      </c>
      <c r="M26" t="str">
        <f>IF(M22="","",IF(M22="T",CALC!$F$4,IF(M22="A",CALC!$F$1,IF(M22="C",CALC!$F$2,IF(M22="G",CALC!$F$3,"E")))))</f>
        <v/>
      </c>
      <c r="N26" t="str">
        <f>IF(N22="","",IF(N22="T",CALC!$F$4,IF(N22="A",CALC!$F$1,IF(N22="C",CALC!$F$2,IF(N22="G",CALC!$F$3,"E")))))</f>
        <v/>
      </c>
      <c r="O26" t="str">
        <f>IF(O22="","",IF(O22="T",CALC!$F$4,IF(O22="A",CALC!$F$1,IF(O22="C",CALC!$F$2,IF(O22="G",CALC!$F$3,"E")))))</f>
        <v/>
      </c>
      <c r="P26" t="str">
        <f>IF(P22="","",IF(P22="T",CALC!$F$4,IF(P22="A",CALC!$F$1,IF(P22="C",CALC!$F$2,IF(P22="G",CALC!$F$3,"E")))))</f>
        <v/>
      </c>
      <c r="Q26" t="str">
        <f>IF(Q22="","",IF(Q22="T",CALC!$F$4,IF(Q22="A",CALC!$F$1,IF(Q22="C",CALC!$F$2,IF(Q22="G",CALC!$F$3,"E")))))</f>
        <v/>
      </c>
      <c r="R26" t="str">
        <f>IF(R22="","",IF(R22="T",CALC!$F$4,IF(R22="A",CALC!$F$1,IF(R22="C",CALC!$F$2,IF(R22="G",CALC!$F$3,"E")))))</f>
        <v/>
      </c>
      <c r="S26" t="str">
        <f>IF(S22="","",IF(S22="T",CALC!$F$4,IF(S22="A",CALC!$F$1,IF(S22="C",CALC!$F$2,IF(S22="G",CALC!$F$3,"E")))))</f>
        <v/>
      </c>
      <c r="T26" t="str">
        <f>IF(T22="","",IF(T22="T",CALC!$F$4,IF(T22="A",CALC!$F$1,IF(T22="C",CALC!$F$2,IF(T22="G",CALC!$F$3,"E")))))</f>
        <v/>
      </c>
      <c r="U26" t="str">
        <f>IF(U22="","",IF(U22="T",CALC!$F$4,IF(U22="A",CALC!$F$1,IF(U22="C",CALC!$F$2,IF(U22="G",CALC!$F$3,"E")))))</f>
        <v/>
      </c>
      <c r="V26" t="str">
        <f>IF(V22="","",IF(V22="T",CALC!$F$4,IF(V22="A",CALC!$F$1,IF(V22="C",CALC!$F$2,IF(V22="G",CALC!$F$3,"E")))))</f>
        <v/>
      </c>
      <c r="W26" t="str">
        <f>IF(W22="","",IF(W22="T",CALC!$F$4,IF(W22="A",CALC!$F$1,IF(W22="C",CALC!$F$2,IF(W22="G",CALC!$F$3,"E")))))</f>
        <v/>
      </c>
      <c r="X26" t="str">
        <f>IF(X22="","",IF(X22="T",CALC!$F$4,IF(X22="A",CALC!$F$1,IF(X22="C",CALC!$F$2,IF(X22="G",CALC!$F$3,"E")))))</f>
        <v/>
      </c>
      <c r="Y26" t="str">
        <f>IF(Y22="","",IF(Y22="T",CALC!$F$4,IF(Y22="A",CALC!$F$1,IF(Y22="C",CALC!$F$2,IF(Y22="G",CALC!$F$3,"E")))))</f>
        <v/>
      </c>
      <c r="Z26" t="str">
        <f>IF(Z22="","",IF(Z22="T",CALC!$F$4,IF(Z22="A",CALC!$F$1,IF(Z22="C",CALC!$F$2,IF(Z22="G",CALC!$F$3,"E")))))</f>
        <v/>
      </c>
      <c r="AA26" t="str">
        <f>IF(AA22="","",IF(AA22="T",CALC!$F$4,IF(AA22="A",CALC!$F$1,IF(AA22="C",CALC!$F$2,IF(AA22="G",CALC!$F$3,"E")))))</f>
        <v/>
      </c>
      <c r="AB26" t="str">
        <f>IF(AB22="","",IF(AB22="T",CALC!$F$4,IF(AB22="A",CALC!$F$1,IF(AB22="C",CALC!$F$2,IF(AB22="G",CALC!$F$3,"E")))))</f>
        <v/>
      </c>
      <c r="AC26" t="str">
        <f>IF(AC22="","",IF(AC22="T",CALC!$F$4,IF(AC22="A",CALC!$F$1,IF(AC22="C",CALC!$F$2,IF(AC22="G",CALC!$F$3,"E")))))</f>
        <v/>
      </c>
      <c r="AD26" t="str">
        <f>IF(AD22="","",IF(AD22="T",CALC!$F$4,IF(AD22="A",CALC!$F$1,IF(AD22="C",CALC!$F$2,IF(AD22="G",CALC!$F$3,"E")))))</f>
        <v/>
      </c>
      <c r="AE26" t="str">
        <f>IF(AE22="","",IF(AE22="T",CALC!$F$4,IF(AE22="A",CALC!$F$1,IF(AE22="C",CALC!$F$2,IF(AE22="G",CALC!$F$3,"E")))))</f>
        <v/>
      </c>
      <c r="AF26" t="str">
        <f>IF(AF22="","",IF(AF22="T",CALC!$F$4,IF(AF22="A",CALC!$F$1,IF(AF22="C",CALC!$F$2,IF(AF22="G",CALC!$F$3,"E")))))</f>
        <v/>
      </c>
      <c r="AG26" t="str">
        <f>IF(AG22="","",IF(AG22="T",CALC!$F$4,IF(AG22="A",CALC!$F$1,IF(AG22="C",CALC!$F$2,IF(AG22="G",CALC!$F$3,"E")))))</f>
        <v/>
      </c>
      <c r="AH26" t="str">
        <f>IF(AH22="","",IF(AH22="T",CALC!$F$4,IF(AH22="A",CALC!$F$1,IF(AH22="C",CALC!$F$2,IF(AH22="G",CALC!$F$3,"E")))))</f>
        <v/>
      </c>
    </row>
    <row r="27" spans="1:34" x14ac:dyDescent="0.25">
      <c r="A27" t="e">
        <f t="shared" si="115"/>
        <v>#VALUE!</v>
      </c>
      <c r="B27" t="s">
        <v>31</v>
      </c>
      <c r="C27" t="str">
        <f>IF(C23="","",IF(C23="T",CALC!$F$4,IF(C23="A",CALC!$F$1,IF(C23="C",CALC!$F$2,IF(C23="G",CALC!$F$3,"E")))))</f>
        <v/>
      </c>
      <c r="D27" t="str">
        <f>IF(D23="","",IF(D23="T",CALC!$F$4,IF(D23="A",CALC!$F$1,IF(D23="C",CALC!$F$2,IF(D23="G",CALC!$F$3,"E")))))</f>
        <v/>
      </c>
      <c r="E27" t="str">
        <f>IF(E23="","",IF(E23="T",CALC!$F$4,IF(E23="A",CALC!$F$1,IF(E23="C",CALC!$F$2,IF(E23="G",CALC!$F$3,"E")))))</f>
        <v/>
      </c>
      <c r="F27" t="str">
        <f>IF(F23="","",IF(F23="T",CALC!$F$4,IF(F23="A",CALC!$F$1,IF(F23="C",CALC!$F$2,IF(F23="G",CALC!$F$3,"E")))))</f>
        <v/>
      </c>
      <c r="G27" t="str">
        <f>IF(G23="","",IF(G23="T",CALC!$F$4,IF(G23="A",CALC!$F$1,IF(G23="C",CALC!$F$2,IF(G23="G",CALC!$F$3,"E")))))</f>
        <v/>
      </c>
      <c r="H27" t="str">
        <f>IF(H23="","",IF(H23="T",CALC!$F$4,IF(H23="A",CALC!$F$1,IF(H23="C",CALC!$F$2,IF(H23="G",CALC!$F$3,"E")))))</f>
        <v/>
      </c>
      <c r="I27" t="str">
        <f>IF(I23="","",IF(I23="T",CALC!$F$4,IF(I23="A",CALC!$F$1,IF(I23="C",CALC!$F$2,IF(I23="G",CALC!$F$3,"E")))))</f>
        <v/>
      </c>
      <c r="J27" t="str">
        <f>IF(J23="","",IF(J23="T",CALC!$F$4,IF(J23="A",CALC!$F$1,IF(J23="C",CALC!$F$2,IF(J23="G",CALC!$F$3,"E")))))</f>
        <v/>
      </c>
      <c r="K27" t="str">
        <f>IF(K23="","",IF(K23="T",CALC!$F$4,IF(K23="A",CALC!$F$1,IF(K23="C",CALC!$F$2,IF(K23="G",CALC!$F$3,"E")))))</f>
        <v/>
      </c>
      <c r="L27" t="str">
        <f>IF(L23="","",IF(L23="T",CALC!$F$4,IF(L23="A",CALC!$F$1,IF(L23="C",CALC!$F$2,IF(L23="G",CALC!$F$3,"E")))))</f>
        <v/>
      </c>
      <c r="M27" t="str">
        <f>IF(M23="","",IF(M23="T",CALC!$F$4,IF(M23="A",CALC!$F$1,IF(M23="C",CALC!$F$2,IF(M23="G",CALC!$F$3,"E")))))</f>
        <v/>
      </c>
      <c r="N27" t="str">
        <f>IF(N23="","",IF(N23="T",CALC!$F$4,IF(N23="A",CALC!$F$1,IF(N23="C",CALC!$F$2,IF(N23="G",CALC!$F$3,"E")))))</f>
        <v/>
      </c>
      <c r="O27" t="str">
        <f>IF(O23="","",IF(O23="T",CALC!$F$4,IF(O23="A",CALC!$F$1,IF(O23="C",CALC!$F$2,IF(O23="G",CALC!$F$3,"E")))))</f>
        <v/>
      </c>
      <c r="P27" t="str">
        <f>IF(P23="","",IF(P23="T",CALC!$F$4,IF(P23="A",CALC!$F$1,IF(P23="C",CALC!$F$2,IF(P23="G",CALC!$F$3,"E")))))</f>
        <v/>
      </c>
      <c r="Q27" t="str">
        <f>IF(Q23="","",IF(Q23="T",CALC!$F$4,IF(Q23="A",CALC!$F$1,IF(Q23="C",CALC!$F$2,IF(Q23="G",CALC!$F$3,"E")))))</f>
        <v/>
      </c>
      <c r="R27" t="str">
        <f>IF(R23="","",IF(R23="T",CALC!$F$4,IF(R23="A",CALC!$F$1,IF(R23="C",CALC!$F$2,IF(R23="G",CALC!$F$3,"E")))))</f>
        <v/>
      </c>
      <c r="S27" t="str">
        <f>IF(S23="","",IF(S23="T",CALC!$F$4,IF(S23="A",CALC!$F$1,IF(S23="C",CALC!$F$2,IF(S23="G",CALC!$F$3,"E")))))</f>
        <v/>
      </c>
      <c r="T27" t="str">
        <f>IF(T23="","",IF(T23="T",CALC!$F$4,IF(T23="A",CALC!$F$1,IF(T23="C",CALC!$F$2,IF(T23="G",CALC!$F$3,"E")))))</f>
        <v/>
      </c>
      <c r="U27" t="str">
        <f>IF(U23="","",IF(U23="T",CALC!$F$4,IF(U23="A",CALC!$F$1,IF(U23="C",CALC!$F$2,IF(U23="G",CALC!$F$3,"E")))))</f>
        <v/>
      </c>
      <c r="V27" t="str">
        <f>IF(V23="","",IF(V23="T",CALC!$F$4,IF(V23="A",CALC!$F$1,IF(V23="C",CALC!$F$2,IF(V23="G",CALC!$F$3,"E")))))</f>
        <v/>
      </c>
      <c r="W27" t="str">
        <f>IF(W23="","",IF(W23="T",CALC!$F$4,IF(W23="A",CALC!$F$1,IF(W23="C",CALC!$F$2,IF(W23="G",CALC!$F$3,"E")))))</f>
        <v/>
      </c>
      <c r="X27" t="str">
        <f>IF(X23="","",IF(X23="T",CALC!$F$4,IF(X23="A",CALC!$F$1,IF(X23="C",CALC!$F$2,IF(X23="G",CALC!$F$3,"E")))))</f>
        <v/>
      </c>
      <c r="Y27" t="str">
        <f>IF(Y23="","",IF(Y23="T",CALC!$F$4,IF(Y23="A",CALC!$F$1,IF(Y23="C",CALC!$F$2,IF(Y23="G",CALC!$F$3,"E")))))</f>
        <v/>
      </c>
      <c r="Z27" t="str">
        <f>IF(Z23="","",IF(Z23="T",CALC!$F$4,IF(Z23="A",CALC!$F$1,IF(Z23="C",CALC!$F$2,IF(Z23="G",CALC!$F$3,"E")))))</f>
        <v/>
      </c>
      <c r="AA27" t="str">
        <f>IF(AA23="","",IF(AA23="T",CALC!$F$4,IF(AA23="A",CALC!$F$1,IF(AA23="C",CALC!$F$2,IF(AA23="G",CALC!$F$3,"E")))))</f>
        <v/>
      </c>
      <c r="AB27" t="str">
        <f>IF(AB23="","",IF(AB23="T",CALC!$F$4,IF(AB23="A",CALC!$F$1,IF(AB23="C",CALC!$F$2,IF(AB23="G",CALC!$F$3,"E")))))</f>
        <v/>
      </c>
      <c r="AC27" t="str">
        <f>IF(AC23="","",IF(AC23="T",CALC!$F$4,IF(AC23="A",CALC!$F$1,IF(AC23="C",CALC!$F$2,IF(AC23="G",CALC!$F$3,"E")))))</f>
        <v/>
      </c>
      <c r="AD27" t="str">
        <f>IF(AD23="","",IF(AD23="T",CALC!$F$4,IF(AD23="A",CALC!$F$1,IF(AD23="C",CALC!$F$2,IF(AD23="G",CALC!$F$3,"E")))))</f>
        <v/>
      </c>
      <c r="AE27" t="str">
        <f>IF(AE23="","",IF(AE23="T",CALC!$F$4,IF(AE23="A",CALC!$F$1,IF(AE23="C",CALC!$F$2,IF(AE23="G",CALC!$F$3,"E")))))</f>
        <v/>
      </c>
      <c r="AF27" t="str">
        <f>IF(AF23="","",IF(AF23="T",CALC!$F$4,IF(AF23="A",CALC!$F$1,IF(AF23="C",CALC!$F$2,IF(AF23="G",CALC!$F$3,"E")))))</f>
        <v/>
      </c>
      <c r="AG27" t="str">
        <f>IF(AG23="","",IF(AG23="T",CALC!$F$4,IF(AG23="A",CALC!$F$1,IF(AG23="C",CALC!$F$2,IF(AG23="G",CALC!$F$3,"E")))))</f>
        <v/>
      </c>
      <c r="AH27" t="str">
        <f>IF(AH23="","",IF(AH23="T",CALC!$F$4,IF(AH23="A",CALC!$F$1,IF(AH23="C",CALC!$F$2,IF(AH23="G",CALC!$F$3,"E")))))</f>
        <v/>
      </c>
    </row>
    <row r="28" spans="1:34" x14ac:dyDescent="0.25">
      <c r="A28" t="s">
        <v>44</v>
      </c>
      <c r="B28" t="s">
        <v>32</v>
      </c>
      <c r="C28" t="str">
        <f>IF(C24="","",IF(C24="T",CALC!$F$4,IF(C24="A",CALC!$F$1,IF(C24="C",CALC!$F$2,IF(C24="G",CALC!$F$3,"E")))))</f>
        <v/>
      </c>
      <c r="D28" t="str">
        <f>IF(D24="","",IF(D24="T",CALC!$F$4,IF(D24="A",CALC!$F$1,IF(D24="C",CALC!$F$2,IF(D24="G",CALC!$F$3,"E")))))</f>
        <v/>
      </c>
      <c r="E28" t="str">
        <f>IF(E24="","",IF(E24="T",CALC!$F$4,IF(E24="A",CALC!$F$1,IF(E24="C",CALC!$F$2,IF(E24="G",CALC!$F$3,"E")))))</f>
        <v/>
      </c>
      <c r="F28" t="str">
        <f>IF(F24="","",IF(F24="T",CALC!$F$4,IF(F24="A",CALC!$F$1,IF(F24="C",CALC!$F$2,IF(F24="G",CALC!$F$3,"E")))))</f>
        <v/>
      </c>
      <c r="G28" t="str">
        <f>IF(G24="","",IF(G24="T",CALC!$F$4,IF(G24="A",CALC!$F$1,IF(G24="C",CALC!$F$2,IF(G24="G",CALC!$F$3,"E")))))</f>
        <v/>
      </c>
      <c r="H28" t="str">
        <f>IF(H24="","",IF(H24="T",CALC!$F$4,IF(H24="A",CALC!$F$1,IF(H24="C",CALC!$F$2,IF(H24="G",CALC!$F$3,"E")))))</f>
        <v/>
      </c>
      <c r="I28" t="str">
        <f>IF(I24="","",IF(I24="T",CALC!$F$4,IF(I24="A",CALC!$F$1,IF(I24="C",CALC!$F$2,IF(I24="G",CALC!$F$3,"E")))))</f>
        <v/>
      </c>
      <c r="J28" t="str">
        <f>IF(J24="","",IF(J24="T",CALC!$F$4,IF(J24="A",CALC!$F$1,IF(J24="C",CALC!$F$2,IF(J24="G",CALC!$F$3,"E")))))</f>
        <v/>
      </c>
      <c r="K28" t="str">
        <f>IF(K24="","",IF(K24="T",CALC!$F$4,IF(K24="A",CALC!$F$1,IF(K24="C",CALC!$F$2,IF(K24="G",CALC!$F$3,"E")))))</f>
        <v/>
      </c>
      <c r="L28" t="str">
        <f>IF(L24="","",IF(L24="T",CALC!$F$4,IF(L24="A",CALC!$F$1,IF(L24="C",CALC!$F$2,IF(L24="G",CALC!$F$3,"E")))))</f>
        <v/>
      </c>
      <c r="M28" t="str">
        <f>IF(M24="","",IF(M24="T",CALC!$F$4,IF(M24="A",CALC!$F$1,IF(M24="C",CALC!$F$2,IF(M24="G",CALC!$F$3,"E")))))</f>
        <v/>
      </c>
      <c r="N28" t="str">
        <f>IF(N24="","",IF(N24="T",CALC!$F$4,IF(N24="A",CALC!$F$1,IF(N24="C",CALC!$F$2,IF(N24="G",CALC!$F$3,"E")))))</f>
        <v/>
      </c>
      <c r="O28" t="str">
        <f>IF(O24="","",IF(O24="T",CALC!$F$4,IF(O24="A",CALC!$F$1,IF(O24="C",CALC!$F$2,IF(O24="G",CALC!$F$3,"E")))))</f>
        <v/>
      </c>
      <c r="P28" t="str">
        <f>IF(P24="","",IF(P24="T",CALC!$F$4,IF(P24="A",CALC!$F$1,IF(P24="C",CALC!$F$2,IF(P24="G",CALC!$F$3,"E")))))</f>
        <v/>
      </c>
      <c r="Q28" t="str">
        <f>IF(Q24="","",IF(Q24="T",CALC!$F$4,IF(Q24="A",CALC!$F$1,IF(Q24="C",CALC!$F$2,IF(Q24="G",CALC!$F$3,"E")))))</f>
        <v/>
      </c>
      <c r="R28" t="str">
        <f>IF(R24="","",IF(R24="T",CALC!$F$4,IF(R24="A",CALC!$F$1,IF(R24="C",CALC!$F$2,IF(R24="G",CALC!$F$3,"E")))))</f>
        <v/>
      </c>
      <c r="S28" t="str">
        <f>IF(S24="","",IF(S24="T",CALC!$F$4,IF(S24="A",CALC!$F$1,IF(S24="C",CALC!$F$2,IF(S24="G",CALC!$F$3,"E")))))</f>
        <v/>
      </c>
      <c r="T28" t="str">
        <f>IF(T24="","",IF(T24="T",CALC!$F$4,IF(T24="A",CALC!$F$1,IF(T24="C",CALC!$F$2,IF(T24="G",CALC!$F$3,"E")))))</f>
        <v/>
      </c>
      <c r="U28" t="str">
        <f>IF(U24="","",IF(U24="T",CALC!$F$4,IF(U24="A",CALC!$F$1,IF(U24="C",CALC!$F$2,IF(U24="G",CALC!$F$3,"E")))))</f>
        <v/>
      </c>
      <c r="V28" t="str">
        <f>IF(V24="","",IF(V24="T",CALC!$F$4,IF(V24="A",CALC!$F$1,IF(V24="C",CALC!$F$2,IF(V24="G",CALC!$F$3,"E")))))</f>
        <v/>
      </c>
      <c r="W28" t="str">
        <f>IF(W24="","",IF(W24="T",CALC!$F$4,IF(W24="A",CALC!$F$1,IF(W24="C",CALC!$F$2,IF(W24="G",CALC!$F$3,"E")))))</f>
        <v/>
      </c>
      <c r="X28" t="str">
        <f>IF(X24="","",IF(X24="T",CALC!$F$4,IF(X24="A",CALC!$F$1,IF(X24="C",CALC!$F$2,IF(X24="G",CALC!$F$3,"E")))))</f>
        <v/>
      </c>
      <c r="Y28" t="str">
        <f>IF(Y24="","",IF(Y24="T",CALC!$F$4,IF(Y24="A",CALC!$F$1,IF(Y24="C",CALC!$F$2,IF(Y24="G",CALC!$F$3,"E")))))</f>
        <v/>
      </c>
      <c r="Z28" t="str">
        <f>IF(Z24="","",IF(Z24="T",CALC!$F$4,IF(Z24="A",CALC!$F$1,IF(Z24="C",CALC!$F$2,IF(Z24="G",CALC!$F$3,"E")))))</f>
        <v/>
      </c>
      <c r="AA28" t="str">
        <f>IF(AA24="","",IF(AA24="T",CALC!$F$4,IF(AA24="A",CALC!$F$1,IF(AA24="C",CALC!$F$2,IF(AA24="G",CALC!$F$3,"E")))))</f>
        <v/>
      </c>
      <c r="AB28" t="str">
        <f>IF(AB24="","",IF(AB24="T",CALC!$F$4,IF(AB24="A",CALC!$F$1,IF(AB24="C",CALC!$F$2,IF(AB24="G",CALC!$F$3,"E")))))</f>
        <v/>
      </c>
      <c r="AC28" t="str">
        <f>IF(AC24="","",IF(AC24="T",CALC!$F$4,IF(AC24="A",CALC!$F$1,IF(AC24="C",CALC!$F$2,IF(AC24="G",CALC!$F$3,"E")))))</f>
        <v/>
      </c>
      <c r="AD28" t="str">
        <f>IF(AD24="","",IF(AD24="T",CALC!$F$4,IF(AD24="A",CALC!$F$1,IF(AD24="C",CALC!$F$2,IF(AD24="G",CALC!$F$3,"E")))))</f>
        <v/>
      </c>
      <c r="AE28" t="str">
        <f>IF(AE24="","",IF(AE24="T",CALC!$F$4,IF(AE24="A",CALC!$F$1,IF(AE24="C",CALC!$F$2,IF(AE24="G",CALC!$F$3,"E")))))</f>
        <v/>
      </c>
      <c r="AF28" t="str">
        <f>IF(AF24="","",IF(AF24="T",CALC!$F$4,IF(AF24="A",CALC!$F$1,IF(AF24="C",CALC!$F$2,IF(AF24="G",CALC!$F$3,"E")))))</f>
        <v/>
      </c>
      <c r="AG28" t="str">
        <f>IF(AG24="","",IF(AG24="T",CALC!$F$4,IF(AG24="A",CALC!$F$1,IF(AG24="C",CALC!$F$2,IF(AG24="G",CALC!$F$3,"E")))))</f>
        <v/>
      </c>
      <c r="AH28" t="str">
        <f>IF(AH24="","",IF(AH24="T",CALC!$F$4,IF(AH24="A",CALC!$F$1,IF(AH24="C",CALC!$F$2,IF(AH24="G",CALC!$F$3,"E")))))</f>
        <v/>
      </c>
    </row>
    <row r="29" spans="1:34" x14ac:dyDescent="0.25">
      <c r="A29" t="e">
        <f>A25+0.5*A26+0.25*A27</f>
        <v>#VALUE!</v>
      </c>
      <c r="B29" t="s">
        <v>33</v>
      </c>
      <c r="C29" t="str">
        <f>IF(C25="","",IF(C25="T",CALC!$F$4,IF(C25="A",CALC!$F$1,IF(C25="C",CALC!$F$2,IF(C25="G",CALC!$F$3,"E")))))</f>
        <v/>
      </c>
      <c r="D29" t="str">
        <f>IF(D25="","",IF(D25="T",CALC!$F$4,IF(D25="A",CALC!$F$1,IF(D25="C",CALC!$F$2,IF(D25="G",CALC!$F$3,"E")))))</f>
        <v/>
      </c>
      <c r="E29" t="str">
        <f>IF(E25="","",IF(E25="T",CALC!$F$4,IF(E25="A",CALC!$F$1,IF(E25="C",CALC!$F$2,IF(E25="G",CALC!$F$3,"E")))))</f>
        <v/>
      </c>
      <c r="F29" t="str">
        <f>IF(F25="","",IF(F25="T",CALC!$F$4,IF(F25="A",CALC!$F$1,IF(F25="C",CALC!$F$2,IF(F25="G",CALC!$F$3,"E")))))</f>
        <v/>
      </c>
      <c r="G29" t="str">
        <f>IF(G25="","",IF(G25="T",CALC!$F$4,IF(G25="A",CALC!$F$1,IF(G25="C",CALC!$F$2,IF(G25="G",CALC!$F$3,"E")))))</f>
        <v/>
      </c>
      <c r="H29" t="str">
        <f>IF(H25="","",IF(H25="T",CALC!$F$4,IF(H25="A",CALC!$F$1,IF(H25="C",CALC!$F$2,IF(H25="G",CALC!$F$3,"E")))))</f>
        <v/>
      </c>
      <c r="I29" t="str">
        <f>IF(I25="","",IF(I25="T",CALC!$F$4,IF(I25="A",CALC!$F$1,IF(I25="C",CALC!$F$2,IF(I25="G",CALC!$F$3,"E")))))</f>
        <v/>
      </c>
      <c r="J29" t="str">
        <f>IF(J25="","",IF(J25="T",CALC!$F$4,IF(J25="A",CALC!$F$1,IF(J25="C",CALC!$F$2,IF(J25="G",CALC!$F$3,"E")))))</f>
        <v/>
      </c>
      <c r="K29" t="str">
        <f>IF(K25="","",IF(K25="T",CALC!$F$4,IF(K25="A",CALC!$F$1,IF(K25="C",CALC!$F$2,IF(K25="G",CALC!$F$3,"E")))))</f>
        <v/>
      </c>
      <c r="L29" t="str">
        <f>IF(L25="","",IF(L25="T",CALC!$F$4,IF(L25="A",CALC!$F$1,IF(L25="C",CALC!$F$2,IF(L25="G",CALC!$F$3,"E")))))</f>
        <v/>
      </c>
      <c r="M29" t="str">
        <f>IF(M25="","",IF(M25="T",CALC!$F$4,IF(M25="A",CALC!$F$1,IF(M25="C",CALC!$F$2,IF(M25="G",CALC!$F$3,"E")))))</f>
        <v/>
      </c>
      <c r="N29" t="str">
        <f>IF(N25="","",IF(N25="T",CALC!$F$4,IF(N25="A",CALC!$F$1,IF(N25="C",CALC!$F$2,IF(N25="G",CALC!$F$3,"E")))))</f>
        <v/>
      </c>
      <c r="O29" t="str">
        <f>IF(O25="","",IF(O25="T",CALC!$F$4,IF(O25="A",CALC!$F$1,IF(O25="C",CALC!$F$2,IF(O25="G",CALC!$F$3,"E")))))</f>
        <v/>
      </c>
      <c r="P29" t="str">
        <f>IF(P25="","",IF(P25="T",CALC!$F$4,IF(P25="A",CALC!$F$1,IF(P25="C",CALC!$F$2,IF(P25="G",CALC!$F$3,"E")))))</f>
        <v/>
      </c>
      <c r="Q29" t="str">
        <f>IF(Q25="","",IF(Q25="T",CALC!$F$4,IF(Q25="A",CALC!$F$1,IF(Q25="C",CALC!$F$2,IF(Q25="G",CALC!$F$3,"E")))))</f>
        <v/>
      </c>
      <c r="R29" t="str">
        <f>IF(R25="","",IF(R25="T",CALC!$F$4,IF(R25="A",CALC!$F$1,IF(R25="C",CALC!$F$2,IF(R25="G",CALC!$F$3,"E")))))</f>
        <v/>
      </c>
      <c r="S29" t="str">
        <f>IF(S25="","",IF(S25="T",CALC!$F$4,IF(S25="A",CALC!$F$1,IF(S25="C",CALC!$F$2,IF(S25="G",CALC!$F$3,"E")))))</f>
        <v/>
      </c>
      <c r="T29" t="str">
        <f>IF(T25="","",IF(T25="T",CALC!$F$4,IF(T25="A",CALC!$F$1,IF(T25="C",CALC!$F$2,IF(T25="G",CALC!$F$3,"E")))))</f>
        <v/>
      </c>
      <c r="U29" t="str">
        <f>IF(U25="","",IF(U25="T",CALC!$F$4,IF(U25="A",CALC!$F$1,IF(U25="C",CALC!$F$2,IF(U25="G",CALC!$F$3,"E")))))</f>
        <v/>
      </c>
      <c r="V29" t="str">
        <f>IF(V25="","",IF(V25="T",CALC!$F$4,IF(V25="A",CALC!$F$1,IF(V25="C",CALC!$F$2,IF(V25="G",CALC!$F$3,"E")))))</f>
        <v/>
      </c>
      <c r="W29" t="str">
        <f>IF(W25="","",IF(W25="T",CALC!$F$4,IF(W25="A",CALC!$F$1,IF(W25="C",CALC!$F$2,IF(W25="G",CALC!$F$3,"E")))))</f>
        <v/>
      </c>
      <c r="X29" t="str">
        <f>IF(X25="","",IF(X25="T",CALC!$F$4,IF(X25="A",CALC!$F$1,IF(X25="C",CALC!$F$2,IF(X25="G",CALC!$F$3,"E")))))</f>
        <v/>
      </c>
      <c r="Y29" t="str">
        <f>IF(Y25="","",IF(Y25="T",CALC!$F$4,IF(Y25="A",CALC!$F$1,IF(Y25="C",CALC!$F$2,IF(Y25="G",CALC!$F$3,"E")))))</f>
        <v/>
      </c>
      <c r="Z29" t="str">
        <f>IF(Z25="","",IF(Z25="T",CALC!$F$4,IF(Z25="A",CALC!$F$1,IF(Z25="C",CALC!$F$2,IF(Z25="G",CALC!$F$3,"E")))))</f>
        <v/>
      </c>
      <c r="AA29" t="str">
        <f>IF(AA25="","",IF(AA25="T",CALC!$F$4,IF(AA25="A",CALC!$F$1,IF(AA25="C",CALC!$F$2,IF(AA25="G",CALC!$F$3,"E")))))</f>
        <v/>
      </c>
      <c r="AB29" t="str">
        <f>IF(AB25="","",IF(AB25="T",CALC!$F$4,IF(AB25="A",CALC!$F$1,IF(AB25="C",CALC!$F$2,IF(AB25="G",CALC!$F$3,"E")))))</f>
        <v/>
      </c>
      <c r="AC29" t="str">
        <f>IF(AC25="","",IF(AC25="T",CALC!$F$4,IF(AC25="A",CALC!$F$1,IF(AC25="C",CALC!$F$2,IF(AC25="G",CALC!$F$3,"E")))))</f>
        <v/>
      </c>
      <c r="AD29" t="str">
        <f>IF(AD25="","",IF(AD25="T",CALC!$F$4,IF(AD25="A",CALC!$F$1,IF(AD25="C",CALC!$F$2,IF(AD25="G",CALC!$F$3,"E")))))</f>
        <v/>
      </c>
      <c r="AE29" t="str">
        <f>IF(AE25="","",IF(AE25="T",CALC!$F$4,IF(AE25="A",CALC!$F$1,IF(AE25="C",CALC!$F$2,IF(AE25="G",CALC!$F$3,"E")))))</f>
        <v/>
      </c>
      <c r="AF29" t="str">
        <f>IF(AF25="","",IF(AF25="T",CALC!$F$4,IF(AF25="A",CALC!$F$1,IF(AF25="C",CALC!$F$2,IF(AF25="G",CALC!$F$3,"E")))))</f>
        <v/>
      </c>
      <c r="AG29" t="str">
        <f>IF(AG25="","",IF(AG25="T",CALC!$F$4,IF(AG25="A",CALC!$F$1,IF(AG25="C",CALC!$F$2,IF(AG25="G",CALC!$F$3,"E")))))</f>
        <v/>
      </c>
      <c r="AH29" t="str">
        <f>IF(AH25="","",IF(AH25="T",CALC!$F$4,IF(AH25="A",CALC!$F$1,IF(AH25="C",CALC!$F$2,IF(AH25="G",CALC!$F$3,"E")))))</f>
        <v/>
      </c>
    </row>
    <row r="30" spans="1:34" x14ac:dyDescent="0.25">
      <c r="A30">
        <f>32-COUNTIF(C21:AH21,"")</f>
        <v>0</v>
      </c>
      <c r="B30" t="s">
        <v>35</v>
      </c>
      <c r="C30">
        <f>MIN(C26:C29)</f>
        <v>0</v>
      </c>
      <c r="D30">
        <f t="shared" ref="D30:AH30" si="116">MIN(D26:D29)</f>
        <v>0</v>
      </c>
      <c r="E30">
        <f t="shared" si="116"/>
        <v>0</v>
      </c>
      <c r="F30">
        <f t="shared" si="116"/>
        <v>0</v>
      </c>
      <c r="G30">
        <f t="shared" si="116"/>
        <v>0</v>
      </c>
      <c r="H30">
        <f t="shared" si="116"/>
        <v>0</v>
      </c>
      <c r="I30">
        <f t="shared" si="116"/>
        <v>0</v>
      </c>
      <c r="J30">
        <f t="shared" si="116"/>
        <v>0</v>
      </c>
      <c r="K30">
        <f t="shared" si="116"/>
        <v>0</v>
      </c>
      <c r="L30">
        <f t="shared" si="116"/>
        <v>0</v>
      </c>
      <c r="M30">
        <f t="shared" si="116"/>
        <v>0</v>
      </c>
      <c r="N30">
        <f t="shared" si="116"/>
        <v>0</v>
      </c>
      <c r="O30">
        <f t="shared" si="116"/>
        <v>0</v>
      </c>
      <c r="P30">
        <f t="shared" si="116"/>
        <v>0</v>
      </c>
      <c r="Q30">
        <f t="shared" si="116"/>
        <v>0</v>
      </c>
      <c r="R30">
        <f t="shared" si="116"/>
        <v>0</v>
      </c>
      <c r="S30">
        <f t="shared" si="116"/>
        <v>0</v>
      </c>
      <c r="T30">
        <f t="shared" si="116"/>
        <v>0</v>
      </c>
      <c r="U30">
        <f t="shared" si="116"/>
        <v>0</v>
      </c>
      <c r="V30">
        <f t="shared" si="116"/>
        <v>0</v>
      </c>
      <c r="W30">
        <f t="shared" si="116"/>
        <v>0</v>
      </c>
      <c r="X30">
        <f t="shared" si="116"/>
        <v>0</v>
      </c>
      <c r="Y30">
        <f t="shared" si="116"/>
        <v>0</v>
      </c>
      <c r="Z30">
        <f t="shared" si="116"/>
        <v>0</v>
      </c>
      <c r="AA30">
        <f t="shared" si="116"/>
        <v>0</v>
      </c>
      <c r="AB30">
        <f t="shared" si="116"/>
        <v>0</v>
      </c>
      <c r="AC30">
        <f t="shared" si="116"/>
        <v>0</v>
      </c>
      <c r="AD30">
        <f t="shared" si="116"/>
        <v>0</v>
      </c>
      <c r="AE30">
        <f t="shared" si="116"/>
        <v>0</v>
      </c>
      <c r="AF30">
        <f t="shared" si="116"/>
        <v>0</v>
      </c>
      <c r="AG30">
        <f t="shared" si="116"/>
        <v>0</v>
      </c>
      <c r="AH30">
        <f t="shared" si="116"/>
        <v>0</v>
      </c>
    </row>
    <row r="31" spans="1:34" x14ac:dyDescent="0.25">
      <c r="B31" t="s">
        <v>36</v>
      </c>
      <c r="C31">
        <f>C30*C20</f>
        <v>0</v>
      </c>
      <c r="D31">
        <f t="shared" ref="D31:W31" si="117">D30*D20</f>
        <v>0</v>
      </c>
      <c r="E31">
        <f t="shared" si="117"/>
        <v>0</v>
      </c>
      <c r="F31">
        <f t="shared" si="117"/>
        <v>0</v>
      </c>
      <c r="G31">
        <f t="shared" si="117"/>
        <v>0</v>
      </c>
      <c r="H31">
        <f t="shared" si="117"/>
        <v>0</v>
      </c>
      <c r="I31">
        <f t="shared" si="117"/>
        <v>0</v>
      </c>
      <c r="J31">
        <f t="shared" si="117"/>
        <v>0</v>
      </c>
      <c r="K31">
        <f t="shared" si="117"/>
        <v>0</v>
      </c>
      <c r="L31">
        <f t="shared" si="117"/>
        <v>0</v>
      </c>
      <c r="M31">
        <f t="shared" si="117"/>
        <v>0</v>
      </c>
      <c r="N31">
        <f t="shared" si="117"/>
        <v>0</v>
      </c>
      <c r="O31">
        <f t="shared" si="117"/>
        <v>0</v>
      </c>
      <c r="P31">
        <f t="shared" si="117"/>
        <v>0</v>
      </c>
      <c r="Q31">
        <f t="shared" si="117"/>
        <v>0</v>
      </c>
      <c r="R31">
        <f t="shared" si="117"/>
        <v>0</v>
      </c>
      <c r="S31">
        <f t="shared" si="117"/>
        <v>0</v>
      </c>
      <c r="T31">
        <f t="shared" si="117"/>
        <v>0</v>
      </c>
      <c r="U31">
        <f t="shared" si="117"/>
        <v>0</v>
      </c>
      <c r="V31">
        <f t="shared" si="117"/>
        <v>0</v>
      </c>
      <c r="W31">
        <f t="shared" si="117"/>
        <v>0</v>
      </c>
      <c r="X31">
        <f t="shared" ref="X31" si="118">X30*X20</f>
        <v>0</v>
      </c>
      <c r="Y31">
        <f t="shared" ref="Y31" si="119">Y30*Y20</f>
        <v>0</v>
      </c>
      <c r="Z31">
        <f t="shared" ref="Z31" si="120">Z30*Z20</f>
        <v>0</v>
      </c>
      <c r="AA31">
        <f t="shared" ref="AA31" si="121">AA30*AA20</f>
        <v>0</v>
      </c>
      <c r="AB31">
        <f t="shared" ref="AB31" si="122">AB30*AB20</f>
        <v>0</v>
      </c>
      <c r="AC31">
        <f t="shared" ref="AC31" si="123">AC30*AC20</f>
        <v>0</v>
      </c>
      <c r="AD31">
        <f t="shared" ref="AD31" si="124">AD30*AD20</f>
        <v>0</v>
      </c>
      <c r="AE31">
        <f t="shared" ref="AE31" si="125">AE30*AE20</f>
        <v>0</v>
      </c>
      <c r="AF31">
        <f t="shared" ref="AF31" si="126">AF30*AF20</f>
        <v>0</v>
      </c>
      <c r="AG31">
        <f t="shared" ref="AG31" si="127">AG30*AG20</f>
        <v>0</v>
      </c>
      <c r="AH31">
        <f t="shared" ref="AH31" si="128">AH30*AH20</f>
        <v>0</v>
      </c>
    </row>
    <row r="32" spans="1:34" x14ac:dyDescent="0.25">
      <c r="A32" t="str">
        <f>IF(LEN(A18)=0,"Pending Sequence",IF(ISNA(A33),"ERROR. Use IUPAC code please",IF(LEN(A18)&lt;CALC!$D$18,"Warning: Primer too short!","OK")))</f>
        <v>Pending Sequence</v>
      </c>
      <c r="B32" t="s">
        <v>51</v>
      </c>
      <c r="C32">
        <f>IF(AND(ISERROR(VLOOKUP("C",C22:C25,1,FALSE)),ISERROR(VLOOKUP("G",C22:C25,1,FALSE))),0,1)</f>
        <v>0</v>
      </c>
      <c r="D32">
        <f t="shared" ref="D32:AH32" si="129">IF(AND(ISERROR(VLOOKUP("C",D22:D25,1,FALSE)),ISERROR(VLOOKUP("G",D22:D25,1,FALSE))),0,1)</f>
        <v>0</v>
      </c>
      <c r="E32">
        <f t="shared" si="129"/>
        <v>0</v>
      </c>
      <c r="F32">
        <f t="shared" si="129"/>
        <v>0</v>
      </c>
      <c r="G32">
        <f t="shared" si="129"/>
        <v>0</v>
      </c>
      <c r="H32">
        <f t="shared" si="129"/>
        <v>0</v>
      </c>
      <c r="I32">
        <f t="shared" si="129"/>
        <v>0</v>
      </c>
      <c r="J32">
        <f t="shared" si="129"/>
        <v>0</v>
      </c>
      <c r="K32">
        <f t="shared" si="129"/>
        <v>0</v>
      </c>
      <c r="L32">
        <f t="shared" si="129"/>
        <v>0</v>
      </c>
      <c r="M32">
        <f t="shared" si="129"/>
        <v>0</v>
      </c>
      <c r="N32">
        <f t="shared" si="129"/>
        <v>0</v>
      </c>
      <c r="O32">
        <f t="shared" si="129"/>
        <v>0</v>
      </c>
      <c r="P32">
        <f t="shared" si="129"/>
        <v>0</v>
      </c>
      <c r="Q32">
        <f t="shared" si="129"/>
        <v>0</v>
      </c>
      <c r="R32">
        <f t="shared" si="129"/>
        <v>0</v>
      </c>
      <c r="S32">
        <f t="shared" si="129"/>
        <v>0</v>
      </c>
      <c r="T32">
        <f t="shared" si="129"/>
        <v>0</v>
      </c>
      <c r="U32">
        <f t="shared" si="129"/>
        <v>0</v>
      </c>
      <c r="V32">
        <f t="shared" si="129"/>
        <v>0</v>
      </c>
      <c r="W32">
        <f t="shared" si="129"/>
        <v>0</v>
      </c>
      <c r="X32">
        <f t="shared" si="129"/>
        <v>0</v>
      </c>
      <c r="Y32">
        <f t="shared" si="129"/>
        <v>0</v>
      </c>
      <c r="Z32">
        <f t="shared" si="129"/>
        <v>0</v>
      </c>
      <c r="AA32">
        <f t="shared" si="129"/>
        <v>0</v>
      </c>
      <c r="AB32">
        <f t="shared" si="129"/>
        <v>0</v>
      </c>
      <c r="AC32">
        <f t="shared" si="129"/>
        <v>0</v>
      </c>
      <c r="AD32">
        <f t="shared" si="129"/>
        <v>0</v>
      </c>
      <c r="AE32">
        <f t="shared" si="129"/>
        <v>0</v>
      </c>
      <c r="AF32">
        <f t="shared" si="129"/>
        <v>0</v>
      </c>
      <c r="AG32">
        <f t="shared" si="129"/>
        <v>0</v>
      </c>
      <c r="AH32">
        <f t="shared" si="129"/>
        <v>0</v>
      </c>
    </row>
    <row r="33" spans="1:34" x14ac:dyDescent="0.25">
      <c r="A33">
        <f>PRODUCT(C33:AH33)</f>
        <v>1</v>
      </c>
      <c r="B33" t="s">
        <v>50</v>
      </c>
      <c r="C33">
        <f>IF(C21="",1,4-COUNTIF(C22:C25,""))</f>
        <v>1</v>
      </c>
      <c r="D33">
        <f t="shared" ref="D33:AH33" si="130">IF(D21="",1,4-COUNTIF(D22:D25,""))</f>
        <v>1</v>
      </c>
      <c r="E33">
        <f t="shared" si="130"/>
        <v>1</v>
      </c>
      <c r="F33">
        <f t="shared" si="130"/>
        <v>1</v>
      </c>
      <c r="G33">
        <f t="shared" si="130"/>
        <v>1</v>
      </c>
      <c r="H33">
        <f t="shared" si="130"/>
        <v>1</v>
      </c>
      <c r="I33">
        <f t="shared" si="130"/>
        <v>1</v>
      </c>
      <c r="J33">
        <f t="shared" si="130"/>
        <v>1</v>
      </c>
      <c r="K33">
        <f t="shared" si="130"/>
        <v>1</v>
      </c>
      <c r="L33">
        <f t="shared" si="130"/>
        <v>1</v>
      </c>
      <c r="M33">
        <f t="shared" si="130"/>
        <v>1</v>
      </c>
      <c r="N33">
        <f t="shared" si="130"/>
        <v>1</v>
      </c>
      <c r="O33">
        <f t="shared" si="130"/>
        <v>1</v>
      </c>
      <c r="P33">
        <f t="shared" si="130"/>
        <v>1</v>
      </c>
      <c r="Q33">
        <f t="shared" si="130"/>
        <v>1</v>
      </c>
      <c r="R33">
        <f t="shared" si="130"/>
        <v>1</v>
      </c>
      <c r="S33">
        <f t="shared" si="130"/>
        <v>1</v>
      </c>
      <c r="T33">
        <f t="shared" si="130"/>
        <v>1</v>
      </c>
      <c r="U33">
        <f t="shared" si="130"/>
        <v>1</v>
      </c>
      <c r="V33">
        <f t="shared" si="130"/>
        <v>1</v>
      </c>
      <c r="W33">
        <f t="shared" si="130"/>
        <v>1</v>
      </c>
      <c r="X33">
        <f t="shared" si="130"/>
        <v>1</v>
      </c>
      <c r="Y33">
        <f t="shared" si="130"/>
        <v>1</v>
      </c>
      <c r="Z33">
        <f t="shared" si="130"/>
        <v>1</v>
      </c>
      <c r="AA33">
        <f t="shared" si="130"/>
        <v>1</v>
      </c>
      <c r="AB33">
        <f t="shared" si="130"/>
        <v>1</v>
      </c>
      <c r="AC33">
        <f t="shared" si="130"/>
        <v>1</v>
      </c>
      <c r="AD33">
        <f t="shared" si="130"/>
        <v>1</v>
      </c>
      <c r="AE33">
        <f t="shared" si="130"/>
        <v>1</v>
      </c>
      <c r="AF33">
        <f t="shared" si="130"/>
        <v>1</v>
      </c>
      <c r="AG33">
        <f t="shared" si="130"/>
        <v>1</v>
      </c>
      <c r="AH33">
        <f t="shared" si="130"/>
        <v>1</v>
      </c>
    </row>
    <row r="34" spans="1:34" x14ac:dyDescent="0.25">
      <c r="A34" t="str">
        <f>RIGHT(EVAL_PRIMERS!D16,CALC!D16)</f>
        <v/>
      </c>
      <c r="B34" t="str">
        <f>IF(A48="OK",IF(B35&lt;CALC!$D$17,"Warning: Too low mT°!","OK"),A48)</f>
        <v>Pending Sequence</v>
      </c>
      <c r="C34" t="str">
        <f>MID($A34,C1,1)</f>
        <v/>
      </c>
      <c r="D34" t="str">
        <f>MID($A34,D1,1)</f>
        <v/>
      </c>
      <c r="E34" t="str">
        <f>MID($A34,E1,1)</f>
        <v/>
      </c>
      <c r="F34" t="str">
        <f>MID($A34,F1,1)</f>
        <v/>
      </c>
      <c r="G34" t="str">
        <f>MID($A34,G1,1)</f>
        <v/>
      </c>
      <c r="H34" t="str">
        <f>MID($A34,H1,1)</f>
        <v/>
      </c>
      <c r="I34" t="str">
        <f>MID($A34,I1,1)</f>
        <v/>
      </c>
      <c r="J34" t="str">
        <f>MID($A34,J1,1)</f>
        <v/>
      </c>
      <c r="K34" t="str">
        <f>MID($A34,K1,1)</f>
        <v/>
      </c>
      <c r="L34" t="str">
        <f>MID($A34,L1,1)</f>
        <v/>
      </c>
      <c r="M34" t="str">
        <f>MID($A34,M1,1)</f>
        <v/>
      </c>
      <c r="N34" t="str">
        <f>MID($A34,N1,1)</f>
        <v/>
      </c>
      <c r="O34" t="str">
        <f>MID($A34,O1,1)</f>
        <v/>
      </c>
      <c r="P34" t="str">
        <f>MID($A34,P1,1)</f>
        <v/>
      </c>
      <c r="Q34" t="str">
        <f>MID($A34,Q1,1)</f>
        <v/>
      </c>
      <c r="R34" t="str">
        <f>MID($A34,R1,1)</f>
        <v/>
      </c>
      <c r="S34" t="str">
        <f>MID($A34,S1,1)</f>
        <v/>
      </c>
      <c r="T34" t="str">
        <f>MID($A34,T1,1)</f>
        <v/>
      </c>
      <c r="U34" t="str">
        <f>MID($A34,U1,1)</f>
        <v/>
      </c>
      <c r="V34" t="str">
        <f>MID($A34,V1,1)</f>
        <v/>
      </c>
      <c r="W34" t="str">
        <f>MID($A34,W1,1)</f>
        <v/>
      </c>
      <c r="X34" t="str">
        <f>MID($A34,X1,1)</f>
        <v/>
      </c>
      <c r="Y34" t="str">
        <f>MID($A34,Y1,1)</f>
        <v/>
      </c>
      <c r="Z34" t="str">
        <f>MID($A34,Z1,1)</f>
        <v/>
      </c>
      <c r="AA34" t="str">
        <f>MID($A34,AA1,1)</f>
        <v/>
      </c>
      <c r="AB34" t="str">
        <f>MID($A34,AB1,1)</f>
        <v/>
      </c>
      <c r="AC34" t="str">
        <f>MID($A34,AC1,1)</f>
        <v/>
      </c>
      <c r="AD34" t="str">
        <f>MID($A34,AD1,1)</f>
        <v/>
      </c>
      <c r="AE34" t="str">
        <f>MID($A34,AE1,1)</f>
        <v/>
      </c>
      <c r="AF34" t="str">
        <f>MID($A34,AF1,1)</f>
        <v/>
      </c>
      <c r="AG34" t="str">
        <f>MID($A34,AG1,1)</f>
        <v/>
      </c>
      <c r="AH34" t="str">
        <f>MID($A34,AH1,1)</f>
        <v/>
      </c>
    </row>
    <row r="35" spans="1:34" x14ac:dyDescent="0.25">
      <c r="A35" t="s">
        <v>37</v>
      </c>
      <c r="B35" s="1" t="e">
        <f>ROUNDUP(SUM(C47:AH47)+A45,1)</f>
        <v>#VALUE!</v>
      </c>
      <c r="C35">
        <f t="shared" ref="C35" si="131">IF(C34="",0,D35+1)</f>
        <v>0</v>
      </c>
      <c r="D35">
        <f t="shared" ref="D35" si="132">IF(D34="",0,E35+1)</f>
        <v>0</v>
      </c>
      <c r="E35">
        <f t="shared" ref="E35" si="133">IF(E34="",0,F35+1)</f>
        <v>0</v>
      </c>
      <c r="F35">
        <f t="shared" ref="F35" si="134">IF(F34="",0,G35+1)</f>
        <v>0</v>
      </c>
      <c r="G35">
        <f t="shared" ref="G35" si="135">IF(G34="",0,H35+1)</f>
        <v>0</v>
      </c>
      <c r="H35">
        <f t="shared" ref="H35" si="136">IF(H34="",0,I35+1)</f>
        <v>0</v>
      </c>
      <c r="I35">
        <f t="shared" ref="I35" si="137">IF(I34="",0,J35+1)</f>
        <v>0</v>
      </c>
      <c r="J35">
        <f t="shared" ref="J35" si="138">IF(J34="",0,K35+1)</f>
        <v>0</v>
      </c>
      <c r="K35">
        <f t="shared" ref="K35" si="139">IF(K34="",0,L35+1)</f>
        <v>0</v>
      </c>
      <c r="L35">
        <f t="shared" ref="L35" si="140">IF(L34="",0,M35+1)</f>
        <v>0</v>
      </c>
      <c r="M35">
        <f t="shared" ref="M35" si="141">IF(M34="",0,N35+1)</f>
        <v>0</v>
      </c>
      <c r="N35">
        <f t="shared" ref="N35" si="142">IF(N34="",0,O35+1)</f>
        <v>0</v>
      </c>
      <c r="O35">
        <f t="shared" ref="O35" si="143">IF(O34="",0,P35+1)</f>
        <v>0</v>
      </c>
      <c r="P35">
        <f t="shared" ref="P35" si="144">IF(P34="",0,Q35+1)</f>
        <v>0</v>
      </c>
      <c r="Q35">
        <f t="shared" ref="Q35" si="145">IF(Q34="",0,R35+1)</f>
        <v>0</v>
      </c>
      <c r="R35">
        <f t="shared" ref="R35" si="146">IF(R34="",0,S35+1)</f>
        <v>0</v>
      </c>
      <c r="S35">
        <f t="shared" ref="S35" si="147">IF(S34="",0,T35+1)</f>
        <v>0</v>
      </c>
      <c r="T35">
        <f t="shared" ref="T35" si="148">IF(T34="",0,U35+1)</f>
        <v>0</v>
      </c>
      <c r="U35">
        <f t="shared" ref="U35" si="149">IF(U34="",0,V35+1)</f>
        <v>0</v>
      </c>
      <c r="V35">
        <f t="shared" ref="V35" si="150">IF(V34="",0,W35+1)</f>
        <v>0</v>
      </c>
      <c r="W35">
        <f t="shared" ref="W35" si="151">IF(W34="",0,X35+1)</f>
        <v>0</v>
      </c>
      <c r="X35">
        <f t="shared" ref="X35" si="152">IF(X34="",0,Y35+1)</f>
        <v>0</v>
      </c>
      <c r="Y35">
        <f t="shared" ref="Y35" si="153">IF(Y34="",0,Z35+1)</f>
        <v>0</v>
      </c>
      <c r="Z35">
        <f t="shared" ref="Z35" si="154">IF(Z34="",0,AA35+1)</f>
        <v>0</v>
      </c>
      <c r="AA35">
        <f t="shared" ref="AA35" si="155">IF(AA34="",0,AB35+1)</f>
        <v>0</v>
      </c>
      <c r="AB35">
        <f t="shared" ref="AB35" si="156">IF(AB34="",0,AC35+1)</f>
        <v>0</v>
      </c>
      <c r="AC35">
        <f t="shared" ref="AC35" si="157">IF(AC34="",0,AD35+1)</f>
        <v>0</v>
      </c>
      <c r="AD35">
        <f t="shared" ref="AD35" si="158">IF(AD34="",0,AE35+1)</f>
        <v>0</v>
      </c>
      <c r="AE35">
        <f t="shared" ref="AE35" si="159">IF(AE34="",0,AF35+1)</f>
        <v>0</v>
      </c>
      <c r="AF35">
        <f t="shared" ref="AF35" si="160">IF(AF34="",0,AG35+1)</f>
        <v>0</v>
      </c>
      <c r="AG35">
        <f>IF(AG34="",0,AH35+1)</f>
        <v>0</v>
      </c>
      <c r="AH35">
        <f>IF(AH34="",0,1)</f>
        <v>0</v>
      </c>
    </row>
    <row r="36" spans="1:34" x14ac:dyDescent="0.25">
      <c r="A36" t="s">
        <v>39</v>
      </c>
      <c r="B36" s="5" t="e">
        <f>SUM(C48:AH48)/A46</f>
        <v>#DIV/0!</v>
      </c>
      <c r="C36">
        <f>IF(C35=0,0,VLOOKUP(WRK_EVAL!C35,CALC!$A$1:$B$32,2,FALSE))</f>
        <v>0</v>
      </c>
      <c r="D36">
        <f>IF(D35=0,0,VLOOKUP(WRK_EVAL!D35,CALC!$A$1:$B$32,2,FALSE))</f>
        <v>0</v>
      </c>
      <c r="E36">
        <f>IF(E35=0,0,VLOOKUP(WRK_EVAL!E35,CALC!$A$1:$B$32,2,FALSE))</f>
        <v>0</v>
      </c>
      <c r="F36">
        <f>IF(F35=0,0,VLOOKUP(WRK_EVAL!F35,CALC!$A$1:$B$32,2,FALSE))</f>
        <v>0</v>
      </c>
      <c r="G36">
        <f>IF(G35=0,0,VLOOKUP(WRK_EVAL!G35,CALC!$A$1:$B$32,2,FALSE))</f>
        <v>0</v>
      </c>
      <c r="H36">
        <f>IF(H35=0,0,VLOOKUP(WRK_EVAL!H35,CALC!$A$1:$B$32,2,FALSE))</f>
        <v>0</v>
      </c>
      <c r="I36">
        <f>IF(I35=0,0,VLOOKUP(WRK_EVAL!I35,CALC!$A$1:$B$32,2,FALSE))</f>
        <v>0</v>
      </c>
      <c r="J36">
        <f>IF(J35=0,0,VLOOKUP(WRK_EVAL!J35,CALC!$A$1:$B$32,2,FALSE))</f>
        <v>0</v>
      </c>
      <c r="K36">
        <f>IF(K35=0,0,VLOOKUP(WRK_EVAL!K35,CALC!$A$1:$B$32,2,FALSE))</f>
        <v>0</v>
      </c>
      <c r="L36">
        <f>IF(L35=0,0,VLOOKUP(WRK_EVAL!L35,CALC!$A$1:$B$32,2,FALSE))</f>
        <v>0</v>
      </c>
      <c r="M36">
        <f>IF(M35=0,0,VLOOKUP(WRK_EVAL!M35,CALC!$A$1:$B$32,2,FALSE))</f>
        <v>0</v>
      </c>
      <c r="N36">
        <f>IF(N35=0,0,VLOOKUP(WRK_EVAL!N35,CALC!$A$1:$B$32,2,FALSE))</f>
        <v>0</v>
      </c>
      <c r="O36">
        <f>IF(O35=0,0,VLOOKUP(WRK_EVAL!O35,CALC!$A$1:$B$32,2,FALSE))</f>
        <v>0</v>
      </c>
      <c r="P36">
        <f>IF(P35=0,0,VLOOKUP(WRK_EVAL!P35,CALC!$A$1:$B$32,2,FALSE))</f>
        <v>0</v>
      </c>
      <c r="Q36">
        <f>IF(Q35=0,0,VLOOKUP(WRK_EVAL!Q35,CALC!$A$1:$B$32,2,FALSE))</f>
        <v>0</v>
      </c>
      <c r="R36">
        <f>IF(R35=0,0,VLOOKUP(WRK_EVAL!R35,CALC!$A$1:$B$32,2,FALSE))</f>
        <v>0</v>
      </c>
      <c r="S36">
        <f>IF(S35=0,0,VLOOKUP(WRK_EVAL!S35,CALC!$A$1:$B$32,2,FALSE))</f>
        <v>0</v>
      </c>
      <c r="T36">
        <f>IF(T35=0,0,VLOOKUP(WRK_EVAL!T35,CALC!$A$1:$B$32,2,FALSE))</f>
        <v>0</v>
      </c>
      <c r="U36">
        <f>IF(U35=0,0,VLOOKUP(WRK_EVAL!U35,CALC!$A$1:$B$32,2,FALSE))</f>
        <v>0</v>
      </c>
      <c r="V36">
        <f>IF(V35=0,0,VLOOKUP(WRK_EVAL!V35,CALC!$A$1:$B$32,2,FALSE))</f>
        <v>0</v>
      </c>
      <c r="W36">
        <f>IF(W35=0,0,VLOOKUP(WRK_EVAL!W35,CALC!$A$1:$B$32,2,FALSE))</f>
        <v>0</v>
      </c>
      <c r="X36">
        <f>IF(X35=0,0,VLOOKUP(WRK_EVAL!X35,CALC!$A$1:$B$32,2,FALSE))</f>
        <v>0</v>
      </c>
      <c r="Y36">
        <f>IF(Y35=0,0,VLOOKUP(WRK_EVAL!Y35,CALC!$A$1:$B$32,2,FALSE))</f>
        <v>0</v>
      </c>
      <c r="Z36">
        <f>IF(Z35=0,0,VLOOKUP(WRK_EVAL!Z35,CALC!$A$1:$B$32,2,FALSE))</f>
        <v>0</v>
      </c>
      <c r="AA36">
        <f>IF(AA35=0,0,VLOOKUP(WRK_EVAL!AA35,CALC!$A$1:$B$32,2,FALSE))</f>
        <v>0</v>
      </c>
      <c r="AB36">
        <f>IF(AB35=0,0,VLOOKUP(WRK_EVAL!AB35,CALC!$A$1:$B$32,2,FALSE))</f>
        <v>0</v>
      </c>
      <c r="AC36">
        <f>IF(AC35=0,0,VLOOKUP(WRK_EVAL!AC35,CALC!$A$1:$B$32,2,FALSE))</f>
        <v>0</v>
      </c>
      <c r="AD36">
        <f>IF(AD35=0,0,VLOOKUP(WRK_EVAL!AD35,CALC!$A$1:$B$32,2,FALSE))</f>
        <v>0</v>
      </c>
      <c r="AE36">
        <f>IF(AE35=0,0,VLOOKUP(WRK_EVAL!AE35,CALC!$A$1:$B$32,2,FALSE))</f>
        <v>0</v>
      </c>
      <c r="AF36">
        <f>IF(AF35=0,0,VLOOKUP(WRK_EVAL!AF35,CALC!$A$1:$B$32,2,FALSE))</f>
        <v>0</v>
      </c>
      <c r="AG36">
        <f>IF(AG35=0,0,VLOOKUP(WRK_EVAL!AG35,CALC!$A$1:$B$32,2,FALSE))</f>
        <v>0</v>
      </c>
      <c r="AH36">
        <f>IF(AH35=0,0,VLOOKUP(WRK_EVAL!AH35,CALC!$A$1:$B$32,2,FALSE))</f>
        <v>0</v>
      </c>
    </row>
    <row r="37" spans="1:34" x14ac:dyDescent="0.25">
      <c r="A37" t="s">
        <v>43</v>
      </c>
      <c r="B37" t="s">
        <v>34</v>
      </c>
      <c r="C37" t="str">
        <f>IF(C34="","",VLOOKUP(C34,CALC!$C$1:$D$15,2,FALSE))</f>
        <v/>
      </c>
      <c r="D37" t="str">
        <f>IF(D34="","",VLOOKUP(D34,CALC!$C$1:$D$15,2,FALSE))</f>
        <v/>
      </c>
      <c r="E37" t="str">
        <f>IF(E34="","",VLOOKUP(E34,CALC!$C$1:$D$15,2,FALSE))</f>
        <v/>
      </c>
      <c r="F37" t="str">
        <f>IF(F34="","",VLOOKUP(F34,CALC!$C$1:$D$15,2,FALSE))</f>
        <v/>
      </c>
      <c r="G37" t="str">
        <f>IF(G34="","",VLOOKUP(G34,CALC!$C$1:$D$15,2,FALSE))</f>
        <v/>
      </c>
      <c r="H37" t="str">
        <f>IF(H34="","",VLOOKUP(H34,CALC!$C$1:$D$15,2,FALSE))</f>
        <v/>
      </c>
      <c r="I37" t="str">
        <f>IF(I34="","",VLOOKUP(I34,CALC!$C$1:$D$15,2,FALSE))</f>
        <v/>
      </c>
      <c r="J37" t="str">
        <f>IF(J34="","",VLOOKUP(J34,CALC!$C$1:$D$15,2,FALSE))</f>
        <v/>
      </c>
      <c r="K37" t="str">
        <f>IF(K34="","",VLOOKUP(K34,CALC!$C$1:$D$15,2,FALSE))</f>
        <v/>
      </c>
      <c r="L37" t="str">
        <f>IF(L34="","",VLOOKUP(L34,CALC!$C$1:$D$15,2,FALSE))</f>
        <v/>
      </c>
      <c r="M37" t="str">
        <f>IF(M34="","",VLOOKUP(M34,CALC!$C$1:$D$15,2,FALSE))</f>
        <v/>
      </c>
      <c r="N37" t="str">
        <f>IF(N34="","",VLOOKUP(N34,CALC!$C$1:$D$15,2,FALSE))</f>
        <v/>
      </c>
      <c r="O37" t="str">
        <f>IF(O34="","",VLOOKUP(O34,CALC!$C$1:$D$15,2,FALSE))</f>
        <v/>
      </c>
      <c r="P37" t="str">
        <f>IF(P34="","",VLOOKUP(P34,CALC!$C$1:$D$15,2,FALSE))</f>
        <v/>
      </c>
      <c r="Q37" t="str">
        <f>IF(Q34="","",VLOOKUP(Q34,CALC!$C$1:$D$15,2,FALSE))</f>
        <v/>
      </c>
      <c r="R37" t="str">
        <f>IF(R34="","",VLOOKUP(R34,CALC!$C$1:$D$15,2,FALSE))</f>
        <v/>
      </c>
      <c r="S37" t="str">
        <f>IF(S34="","",VLOOKUP(S34,CALC!$C$1:$D$15,2,FALSE))</f>
        <v/>
      </c>
      <c r="T37" t="str">
        <f>IF(T34="","",VLOOKUP(T34,CALC!$C$1:$D$15,2,FALSE))</f>
        <v/>
      </c>
      <c r="U37" t="str">
        <f>IF(U34="","",VLOOKUP(U34,CALC!$C$1:$D$15,2,FALSE))</f>
        <v/>
      </c>
      <c r="V37" t="str">
        <f>IF(V34="","",VLOOKUP(V34,CALC!$C$1:$D$15,2,FALSE))</f>
        <v/>
      </c>
      <c r="W37" t="str">
        <f>IF(W34="","",VLOOKUP(W34,CALC!$C$1:$D$15,2,FALSE))</f>
        <v/>
      </c>
      <c r="X37" t="str">
        <f>IF(X34="","",VLOOKUP(X34,CALC!$C$1:$D$15,2,FALSE))</f>
        <v/>
      </c>
      <c r="Y37" t="str">
        <f>IF(Y34="","",VLOOKUP(Y34,CALC!$C$1:$D$15,2,FALSE))</f>
        <v/>
      </c>
      <c r="Z37" t="str">
        <f>IF(Z34="","",VLOOKUP(Z34,CALC!$C$1:$D$15,2,FALSE))</f>
        <v/>
      </c>
      <c r="AA37" t="str">
        <f>IF(AA34="","",VLOOKUP(AA34,CALC!$C$1:$D$15,2,FALSE))</f>
        <v/>
      </c>
      <c r="AB37" t="str">
        <f>IF(AB34="","",VLOOKUP(AB34,CALC!$C$1:$D$15,2,FALSE))</f>
        <v/>
      </c>
      <c r="AC37" t="str">
        <f>IF(AC34="","",VLOOKUP(AC34,CALC!$C$1:$D$15,2,FALSE))</f>
        <v/>
      </c>
      <c r="AD37" t="str">
        <f>IF(AD34="","",VLOOKUP(AD34,CALC!$C$1:$D$15,2,FALSE))</f>
        <v/>
      </c>
      <c r="AE37" t="str">
        <f>IF(AE34="","",VLOOKUP(AE34,CALC!$C$1:$D$15,2,FALSE))</f>
        <v/>
      </c>
      <c r="AF37" t="str">
        <f>IF(AF34="","",VLOOKUP(AF34,CALC!$C$1:$D$15,2,FALSE))</f>
        <v/>
      </c>
      <c r="AG37" t="str">
        <f>IF(AG34="","",VLOOKUP(AG34,CALC!$C$1:$D$15,2,FALSE))</f>
        <v/>
      </c>
      <c r="AH37" t="str">
        <f>IF(AH34="","",VLOOKUP(AH34,CALC!$C$1:$D$15,2,FALSE))</f>
        <v/>
      </c>
    </row>
    <row r="38" spans="1:34" x14ac:dyDescent="0.25">
      <c r="A38" t="str">
        <f>RIGHT(A34,1)</f>
        <v/>
      </c>
      <c r="B38" t="s">
        <v>30</v>
      </c>
      <c r="C38" t="str">
        <f>MID(C$37,1,1)</f>
        <v/>
      </c>
      <c r="D38" t="str">
        <f t="shared" ref="D38:AH38" si="161">MID(D$37,1,1)</f>
        <v/>
      </c>
      <c r="E38" t="str">
        <f t="shared" si="161"/>
        <v/>
      </c>
      <c r="F38" t="str">
        <f t="shared" si="161"/>
        <v/>
      </c>
      <c r="G38" t="str">
        <f t="shared" si="161"/>
        <v/>
      </c>
      <c r="H38" t="str">
        <f t="shared" si="161"/>
        <v/>
      </c>
      <c r="I38" t="str">
        <f t="shared" si="161"/>
        <v/>
      </c>
      <c r="J38" t="str">
        <f t="shared" si="161"/>
        <v/>
      </c>
      <c r="K38" t="str">
        <f t="shared" si="161"/>
        <v/>
      </c>
      <c r="L38" t="str">
        <f t="shared" si="161"/>
        <v/>
      </c>
      <c r="M38" t="str">
        <f t="shared" si="161"/>
        <v/>
      </c>
      <c r="N38" t="str">
        <f t="shared" si="161"/>
        <v/>
      </c>
      <c r="O38" t="str">
        <f t="shared" si="161"/>
        <v/>
      </c>
      <c r="P38" t="str">
        <f t="shared" si="161"/>
        <v/>
      </c>
      <c r="Q38" t="str">
        <f t="shared" si="161"/>
        <v/>
      </c>
      <c r="R38" t="str">
        <f t="shared" si="161"/>
        <v/>
      </c>
      <c r="S38" t="str">
        <f t="shared" si="161"/>
        <v/>
      </c>
      <c r="T38" t="str">
        <f t="shared" si="161"/>
        <v/>
      </c>
      <c r="U38" t="str">
        <f t="shared" si="161"/>
        <v/>
      </c>
      <c r="V38" t="str">
        <f t="shared" si="161"/>
        <v/>
      </c>
      <c r="W38" t="str">
        <f t="shared" si="161"/>
        <v/>
      </c>
      <c r="X38" t="str">
        <f t="shared" si="161"/>
        <v/>
      </c>
      <c r="Y38" t="str">
        <f t="shared" si="161"/>
        <v/>
      </c>
      <c r="Z38" t="str">
        <f t="shared" si="161"/>
        <v/>
      </c>
      <c r="AA38" t="str">
        <f t="shared" si="161"/>
        <v/>
      </c>
      <c r="AB38" t="str">
        <f t="shared" si="161"/>
        <v/>
      </c>
      <c r="AC38" t="str">
        <f t="shared" si="161"/>
        <v/>
      </c>
      <c r="AD38" t="str">
        <f t="shared" si="161"/>
        <v/>
      </c>
      <c r="AE38" t="str">
        <f t="shared" si="161"/>
        <v/>
      </c>
      <c r="AF38" t="str">
        <f t="shared" si="161"/>
        <v/>
      </c>
      <c r="AG38" t="str">
        <f t="shared" si="161"/>
        <v/>
      </c>
      <c r="AH38" t="str">
        <f t="shared" si="161"/>
        <v/>
      </c>
    </row>
    <row r="39" spans="1:34" x14ac:dyDescent="0.25">
      <c r="A39" t="e">
        <f>MID(A34,LEN(A34)-1,1)</f>
        <v>#VALUE!</v>
      </c>
      <c r="B39" t="s">
        <v>31</v>
      </c>
      <c r="C39" t="str">
        <f>MID(C$37,2,1)</f>
        <v/>
      </c>
      <c r="D39" t="str">
        <f t="shared" ref="D39:AH39" si="162">MID(D$37,2,1)</f>
        <v/>
      </c>
      <c r="E39" t="str">
        <f t="shared" si="162"/>
        <v/>
      </c>
      <c r="F39" t="str">
        <f t="shared" si="162"/>
        <v/>
      </c>
      <c r="G39" t="str">
        <f t="shared" si="162"/>
        <v/>
      </c>
      <c r="H39" t="str">
        <f t="shared" si="162"/>
        <v/>
      </c>
      <c r="I39" t="str">
        <f t="shared" si="162"/>
        <v/>
      </c>
      <c r="J39" t="str">
        <f t="shared" si="162"/>
        <v/>
      </c>
      <c r="K39" t="str">
        <f t="shared" si="162"/>
        <v/>
      </c>
      <c r="L39" t="str">
        <f t="shared" si="162"/>
        <v/>
      </c>
      <c r="M39" t="str">
        <f t="shared" si="162"/>
        <v/>
      </c>
      <c r="N39" t="str">
        <f t="shared" si="162"/>
        <v/>
      </c>
      <c r="O39" t="str">
        <f t="shared" si="162"/>
        <v/>
      </c>
      <c r="P39" t="str">
        <f t="shared" si="162"/>
        <v/>
      </c>
      <c r="Q39" t="str">
        <f t="shared" si="162"/>
        <v/>
      </c>
      <c r="R39" t="str">
        <f t="shared" si="162"/>
        <v/>
      </c>
      <c r="S39" t="str">
        <f t="shared" si="162"/>
        <v/>
      </c>
      <c r="T39" t="str">
        <f t="shared" si="162"/>
        <v/>
      </c>
      <c r="U39" t="str">
        <f t="shared" si="162"/>
        <v/>
      </c>
      <c r="V39" t="str">
        <f t="shared" si="162"/>
        <v/>
      </c>
      <c r="W39" t="str">
        <f t="shared" si="162"/>
        <v/>
      </c>
      <c r="X39" t="str">
        <f t="shared" si="162"/>
        <v/>
      </c>
      <c r="Y39" t="str">
        <f t="shared" si="162"/>
        <v/>
      </c>
      <c r="Z39" t="str">
        <f t="shared" si="162"/>
        <v/>
      </c>
      <c r="AA39" t="str">
        <f t="shared" si="162"/>
        <v/>
      </c>
      <c r="AB39" t="str">
        <f t="shared" si="162"/>
        <v/>
      </c>
      <c r="AC39" t="str">
        <f t="shared" si="162"/>
        <v/>
      </c>
      <c r="AD39" t="str">
        <f t="shared" si="162"/>
        <v/>
      </c>
      <c r="AE39" t="str">
        <f t="shared" si="162"/>
        <v/>
      </c>
      <c r="AF39" t="str">
        <f t="shared" si="162"/>
        <v/>
      </c>
      <c r="AG39" t="str">
        <f t="shared" si="162"/>
        <v/>
      </c>
      <c r="AH39" t="str">
        <f t="shared" si="162"/>
        <v/>
      </c>
    </row>
    <row r="40" spans="1:34" x14ac:dyDescent="0.25">
      <c r="A40" t="e">
        <f>MID(A34,LEN(A34)-2,1)</f>
        <v>#VALUE!</v>
      </c>
      <c r="B40" t="s">
        <v>32</v>
      </c>
      <c r="C40" t="str">
        <f>MID(C$37,3,1)</f>
        <v/>
      </c>
      <c r="D40" t="str">
        <f t="shared" ref="D40:AH40" si="163">MID(D$37,3,1)</f>
        <v/>
      </c>
      <c r="E40" t="str">
        <f t="shared" si="163"/>
        <v/>
      </c>
      <c r="F40" t="str">
        <f t="shared" si="163"/>
        <v/>
      </c>
      <c r="G40" t="str">
        <f t="shared" si="163"/>
        <v/>
      </c>
      <c r="H40" t="str">
        <f t="shared" si="163"/>
        <v/>
      </c>
      <c r="I40" t="str">
        <f t="shared" si="163"/>
        <v/>
      </c>
      <c r="J40" t="str">
        <f t="shared" si="163"/>
        <v/>
      </c>
      <c r="K40" t="str">
        <f t="shared" si="163"/>
        <v/>
      </c>
      <c r="L40" t="str">
        <f t="shared" si="163"/>
        <v/>
      </c>
      <c r="M40" t="str">
        <f t="shared" si="163"/>
        <v/>
      </c>
      <c r="N40" t="str">
        <f t="shared" si="163"/>
        <v/>
      </c>
      <c r="O40" t="str">
        <f t="shared" si="163"/>
        <v/>
      </c>
      <c r="P40" t="str">
        <f t="shared" si="163"/>
        <v/>
      </c>
      <c r="Q40" t="str">
        <f t="shared" si="163"/>
        <v/>
      </c>
      <c r="R40" t="str">
        <f t="shared" si="163"/>
        <v/>
      </c>
      <c r="S40" t="str">
        <f t="shared" si="163"/>
        <v/>
      </c>
      <c r="T40" t="str">
        <f t="shared" si="163"/>
        <v/>
      </c>
      <c r="U40" t="str">
        <f t="shared" si="163"/>
        <v/>
      </c>
      <c r="V40" t="str">
        <f t="shared" si="163"/>
        <v/>
      </c>
      <c r="W40" t="str">
        <f t="shared" si="163"/>
        <v/>
      </c>
      <c r="X40" t="str">
        <f t="shared" si="163"/>
        <v/>
      </c>
      <c r="Y40" t="str">
        <f t="shared" si="163"/>
        <v/>
      </c>
      <c r="Z40" t="str">
        <f t="shared" si="163"/>
        <v/>
      </c>
      <c r="AA40" t="str">
        <f t="shared" si="163"/>
        <v/>
      </c>
      <c r="AB40" t="str">
        <f t="shared" si="163"/>
        <v/>
      </c>
      <c r="AC40" t="str">
        <f t="shared" si="163"/>
        <v/>
      </c>
      <c r="AD40" t="str">
        <f t="shared" si="163"/>
        <v/>
      </c>
      <c r="AE40" t="str">
        <f t="shared" si="163"/>
        <v/>
      </c>
      <c r="AF40" t="str">
        <f t="shared" si="163"/>
        <v/>
      </c>
      <c r="AG40" t="str">
        <f t="shared" si="163"/>
        <v/>
      </c>
      <c r="AH40" t="str">
        <f t="shared" si="163"/>
        <v/>
      </c>
    </row>
    <row r="41" spans="1:34" x14ac:dyDescent="0.25">
      <c r="A41">
        <f>IF(OR(A38="G",A38="C",A38="S"),0,IF(OR(A38="A",A38="T",A38="W"),-1,IF(OR(A38="K",A38="R",A38="M",A38="Y",A38="N"),-0.5,IF(OR(A38="D",A38="H"),-0.35,-0.65))))</f>
        <v>-0.65</v>
      </c>
      <c r="B41" t="s">
        <v>33</v>
      </c>
      <c r="C41" t="str">
        <f>MID(C$37,4,1)</f>
        <v/>
      </c>
      <c r="D41" t="str">
        <f t="shared" ref="D41:AH41" si="164">MID(D$37,4,1)</f>
        <v/>
      </c>
      <c r="E41" t="str">
        <f t="shared" si="164"/>
        <v/>
      </c>
      <c r="F41" t="str">
        <f t="shared" si="164"/>
        <v/>
      </c>
      <c r="G41" t="str">
        <f t="shared" si="164"/>
        <v/>
      </c>
      <c r="H41" t="str">
        <f t="shared" si="164"/>
        <v/>
      </c>
      <c r="I41" t="str">
        <f t="shared" si="164"/>
        <v/>
      </c>
      <c r="J41" t="str">
        <f t="shared" si="164"/>
        <v/>
      </c>
      <c r="K41" t="str">
        <f t="shared" si="164"/>
        <v/>
      </c>
      <c r="L41" t="str">
        <f t="shared" si="164"/>
        <v/>
      </c>
      <c r="M41" t="str">
        <f t="shared" si="164"/>
        <v/>
      </c>
      <c r="N41" t="str">
        <f t="shared" si="164"/>
        <v/>
      </c>
      <c r="O41" t="str">
        <f t="shared" si="164"/>
        <v/>
      </c>
      <c r="P41" t="str">
        <f t="shared" si="164"/>
        <v/>
      </c>
      <c r="Q41" t="str">
        <f t="shared" si="164"/>
        <v/>
      </c>
      <c r="R41" t="str">
        <f t="shared" si="164"/>
        <v/>
      </c>
      <c r="S41" t="str">
        <f t="shared" si="164"/>
        <v/>
      </c>
      <c r="T41" t="str">
        <f t="shared" si="164"/>
        <v/>
      </c>
      <c r="U41" t="str">
        <f t="shared" si="164"/>
        <v/>
      </c>
      <c r="V41" t="str">
        <f t="shared" si="164"/>
        <v/>
      </c>
      <c r="W41" t="str">
        <f t="shared" si="164"/>
        <v/>
      </c>
      <c r="X41" t="str">
        <f t="shared" si="164"/>
        <v/>
      </c>
      <c r="Y41" t="str">
        <f t="shared" si="164"/>
        <v/>
      </c>
      <c r="Z41" t="str">
        <f t="shared" si="164"/>
        <v/>
      </c>
      <c r="AA41" t="str">
        <f t="shared" si="164"/>
        <v/>
      </c>
      <c r="AB41" t="str">
        <f t="shared" si="164"/>
        <v/>
      </c>
      <c r="AC41" t="str">
        <f t="shared" si="164"/>
        <v/>
      </c>
      <c r="AD41" t="str">
        <f t="shared" si="164"/>
        <v/>
      </c>
      <c r="AE41" t="str">
        <f t="shared" si="164"/>
        <v/>
      </c>
      <c r="AF41" t="str">
        <f t="shared" si="164"/>
        <v/>
      </c>
      <c r="AG41" t="str">
        <f t="shared" si="164"/>
        <v/>
      </c>
      <c r="AH41" t="str">
        <f t="shared" si="164"/>
        <v/>
      </c>
    </row>
    <row r="42" spans="1:34" x14ac:dyDescent="0.25">
      <c r="A42" t="e">
        <f t="shared" ref="A42:A43" si="165">IF(OR(A39="G",A39="C",A39="S"),0,IF(OR(A39="A",A39="T",A39="W"),-1,IF(OR(A39="K",A39="R",A39="M",A39="Y",A39="N"),-0.5,IF(OR(A39="D",A39="H"),-0.35,-0.65))))</f>
        <v>#VALUE!</v>
      </c>
      <c r="B42" t="s">
        <v>30</v>
      </c>
      <c r="C42" t="str">
        <f>IF(C38="","",IF(C38="T",CALC!$F$4,IF(C38="A",CALC!$F$1,IF(C38="C",CALC!$F$2,IF(C38="G",CALC!$F$3,"E")))))</f>
        <v/>
      </c>
      <c r="D42" t="str">
        <f>IF(D38="","",IF(D38="T",CALC!$F$4,IF(D38="A",CALC!$F$1,IF(D38="C",CALC!$F$2,IF(D38="G",CALC!$F$3,"E")))))</f>
        <v/>
      </c>
      <c r="E42" t="str">
        <f>IF(E38="","",IF(E38="T",CALC!$F$4,IF(E38="A",CALC!$F$1,IF(E38="C",CALC!$F$2,IF(E38="G",CALC!$F$3,"E")))))</f>
        <v/>
      </c>
      <c r="F42" t="str">
        <f>IF(F38="","",IF(F38="T",CALC!$F$4,IF(F38="A",CALC!$F$1,IF(F38="C",CALC!$F$2,IF(F38="G",CALC!$F$3,"E")))))</f>
        <v/>
      </c>
      <c r="G42" t="str">
        <f>IF(G38="","",IF(G38="T",CALC!$F$4,IF(G38="A",CALC!$F$1,IF(G38="C",CALC!$F$2,IF(G38="G",CALC!$F$3,"E")))))</f>
        <v/>
      </c>
      <c r="H42" t="str">
        <f>IF(H38="","",IF(H38="T",CALC!$F$4,IF(H38="A",CALC!$F$1,IF(H38="C",CALC!$F$2,IF(H38="G",CALC!$F$3,"E")))))</f>
        <v/>
      </c>
      <c r="I42" t="str">
        <f>IF(I38="","",IF(I38="T",CALC!$F$4,IF(I38="A",CALC!$F$1,IF(I38="C",CALC!$F$2,IF(I38="G",CALC!$F$3,"E")))))</f>
        <v/>
      </c>
      <c r="J42" t="str">
        <f>IF(J38="","",IF(J38="T",CALC!$F$4,IF(J38="A",CALC!$F$1,IF(J38="C",CALC!$F$2,IF(J38="G",CALC!$F$3,"E")))))</f>
        <v/>
      </c>
      <c r="K42" t="str">
        <f>IF(K38="","",IF(K38="T",CALC!$F$4,IF(K38="A",CALC!$F$1,IF(K38="C",CALC!$F$2,IF(K38="G",CALC!$F$3,"E")))))</f>
        <v/>
      </c>
      <c r="L42" t="str">
        <f>IF(L38="","",IF(L38="T",CALC!$F$4,IF(L38="A",CALC!$F$1,IF(L38="C",CALC!$F$2,IF(L38="G",CALC!$F$3,"E")))))</f>
        <v/>
      </c>
      <c r="M42" t="str">
        <f>IF(M38="","",IF(M38="T",CALC!$F$4,IF(M38="A",CALC!$F$1,IF(M38="C",CALC!$F$2,IF(M38="G",CALC!$F$3,"E")))))</f>
        <v/>
      </c>
      <c r="N42" t="str">
        <f>IF(N38="","",IF(N38="T",CALC!$F$4,IF(N38="A",CALC!$F$1,IF(N38="C",CALC!$F$2,IF(N38="G",CALC!$F$3,"E")))))</f>
        <v/>
      </c>
      <c r="O42" t="str">
        <f>IF(O38="","",IF(O38="T",CALC!$F$4,IF(O38="A",CALC!$F$1,IF(O38="C",CALC!$F$2,IF(O38="G",CALC!$F$3,"E")))))</f>
        <v/>
      </c>
      <c r="P42" t="str">
        <f>IF(P38="","",IF(P38="T",CALC!$F$4,IF(P38="A",CALC!$F$1,IF(P38="C",CALC!$F$2,IF(P38="G",CALC!$F$3,"E")))))</f>
        <v/>
      </c>
      <c r="Q42" t="str">
        <f>IF(Q38="","",IF(Q38="T",CALC!$F$4,IF(Q38="A",CALC!$F$1,IF(Q38="C",CALC!$F$2,IF(Q38="G",CALC!$F$3,"E")))))</f>
        <v/>
      </c>
      <c r="R42" t="str">
        <f>IF(R38="","",IF(R38="T",CALC!$F$4,IF(R38="A",CALC!$F$1,IF(R38="C",CALC!$F$2,IF(R38="G",CALC!$F$3,"E")))))</f>
        <v/>
      </c>
      <c r="S42" t="str">
        <f>IF(S38="","",IF(S38="T",CALC!$F$4,IF(S38="A",CALC!$F$1,IF(S38="C",CALC!$F$2,IF(S38="G",CALC!$F$3,"E")))))</f>
        <v/>
      </c>
      <c r="T42" t="str">
        <f>IF(T38="","",IF(T38="T",CALC!$F$4,IF(T38="A",CALC!$F$1,IF(T38="C",CALC!$F$2,IF(T38="G",CALC!$F$3,"E")))))</f>
        <v/>
      </c>
      <c r="U42" t="str">
        <f>IF(U38="","",IF(U38="T",CALC!$F$4,IF(U38="A",CALC!$F$1,IF(U38="C",CALC!$F$2,IF(U38="G",CALC!$F$3,"E")))))</f>
        <v/>
      </c>
      <c r="V42" t="str">
        <f>IF(V38="","",IF(V38="T",CALC!$F$4,IF(V38="A",CALC!$F$1,IF(V38="C",CALC!$F$2,IF(V38="G",CALC!$F$3,"E")))))</f>
        <v/>
      </c>
      <c r="W42" t="str">
        <f>IF(W38="","",IF(W38="T",CALC!$F$4,IF(W38="A",CALC!$F$1,IF(W38="C",CALC!$F$2,IF(W38="G",CALC!$F$3,"E")))))</f>
        <v/>
      </c>
      <c r="X42" t="str">
        <f>IF(X38="","",IF(X38="T",CALC!$F$4,IF(X38="A",CALC!$F$1,IF(X38="C",CALC!$F$2,IF(X38="G",CALC!$F$3,"E")))))</f>
        <v/>
      </c>
      <c r="Y42" t="str">
        <f>IF(Y38="","",IF(Y38="T",CALC!$F$4,IF(Y38="A",CALC!$F$1,IF(Y38="C",CALC!$F$2,IF(Y38="G",CALC!$F$3,"E")))))</f>
        <v/>
      </c>
      <c r="Z42" t="str">
        <f>IF(Z38="","",IF(Z38="T",CALC!$F$4,IF(Z38="A",CALC!$F$1,IF(Z38="C",CALC!$F$2,IF(Z38="G",CALC!$F$3,"E")))))</f>
        <v/>
      </c>
      <c r="AA42" t="str">
        <f>IF(AA38="","",IF(AA38="T",CALC!$F$4,IF(AA38="A",CALC!$F$1,IF(AA38="C",CALC!$F$2,IF(AA38="G",CALC!$F$3,"E")))))</f>
        <v/>
      </c>
      <c r="AB42" t="str">
        <f>IF(AB38="","",IF(AB38="T",CALC!$F$4,IF(AB38="A",CALC!$F$1,IF(AB38="C",CALC!$F$2,IF(AB38="G",CALC!$F$3,"E")))))</f>
        <v/>
      </c>
      <c r="AC42" t="str">
        <f>IF(AC38="","",IF(AC38="T",CALC!$F$4,IF(AC38="A",CALC!$F$1,IF(AC38="C",CALC!$F$2,IF(AC38="G",CALC!$F$3,"E")))))</f>
        <v/>
      </c>
      <c r="AD42" t="str">
        <f>IF(AD38="","",IF(AD38="T",CALC!$F$4,IF(AD38="A",CALC!$F$1,IF(AD38="C",CALC!$F$2,IF(AD38="G",CALC!$F$3,"E")))))</f>
        <v/>
      </c>
      <c r="AE42" t="str">
        <f>IF(AE38="","",IF(AE38="T",CALC!$F$4,IF(AE38="A",CALC!$F$1,IF(AE38="C",CALC!$F$2,IF(AE38="G",CALC!$F$3,"E")))))</f>
        <v/>
      </c>
      <c r="AF42" t="str">
        <f>IF(AF38="","",IF(AF38="T",CALC!$F$4,IF(AF38="A",CALC!$F$1,IF(AF38="C",CALC!$F$2,IF(AF38="G",CALC!$F$3,"E")))))</f>
        <v/>
      </c>
      <c r="AG42" t="str">
        <f>IF(AG38="","",IF(AG38="T",CALC!$F$4,IF(AG38="A",CALC!$F$1,IF(AG38="C",CALC!$F$2,IF(AG38="G",CALC!$F$3,"E")))))</f>
        <v/>
      </c>
      <c r="AH42" t="str">
        <f>IF(AH38="","",IF(AH38="T",CALC!$F$4,IF(AH38="A",CALC!$F$1,IF(AH38="C",CALC!$F$2,IF(AH38="G",CALC!$F$3,"E")))))</f>
        <v/>
      </c>
    </row>
    <row r="43" spans="1:34" x14ac:dyDescent="0.25">
      <c r="A43" t="e">
        <f t="shared" si="165"/>
        <v>#VALUE!</v>
      </c>
      <c r="B43" t="s">
        <v>31</v>
      </c>
      <c r="C43" t="str">
        <f>IF(C39="","",IF(C39="T",CALC!$F$4,IF(C39="A",CALC!$F$1,IF(C39="C",CALC!$F$2,IF(C39="G",CALC!$F$3,"E")))))</f>
        <v/>
      </c>
      <c r="D43" t="str">
        <f>IF(D39="","",IF(D39="T",CALC!$F$4,IF(D39="A",CALC!$F$1,IF(D39="C",CALC!$F$2,IF(D39="G",CALC!$F$3,"E")))))</f>
        <v/>
      </c>
      <c r="E43" t="str">
        <f>IF(E39="","",IF(E39="T",CALC!$F$4,IF(E39="A",CALC!$F$1,IF(E39="C",CALC!$F$2,IF(E39="G",CALC!$F$3,"E")))))</f>
        <v/>
      </c>
      <c r="F43" t="str">
        <f>IF(F39="","",IF(F39="T",CALC!$F$4,IF(F39="A",CALC!$F$1,IF(F39="C",CALC!$F$2,IF(F39="G",CALC!$F$3,"E")))))</f>
        <v/>
      </c>
      <c r="G43" t="str">
        <f>IF(G39="","",IF(G39="T",CALC!$F$4,IF(G39="A",CALC!$F$1,IF(G39="C",CALC!$F$2,IF(G39="G",CALC!$F$3,"E")))))</f>
        <v/>
      </c>
      <c r="H43" t="str">
        <f>IF(H39="","",IF(H39="T",CALC!$F$4,IF(H39="A",CALC!$F$1,IF(H39="C",CALC!$F$2,IF(H39="G",CALC!$F$3,"E")))))</f>
        <v/>
      </c>
      <c r="I43" t="str">
        <f>IF(I39="","",IF(I39="T",CALC!$F$4,IF(I39="A",CALC!$F$1,IF(I39="C",CALC!$F$2,IF(I39="G",CALC!$F$3,"E")))))</f>
        <v/>
      </c>
      <c r="J43" t="str">
        <f>IF(J39="","",IF(J39="T",CALC!$F$4,IF(J39="A",CALC!$F$1,IF(J39="C",CALC!$F$2,IF(J39="G",CALC!$F$3,"E")))))</f>
        <v/>
      </c>
      <c r="K43" t="str">
        <f>IF(K39="","",IF(K39="T",CALC!$F$4,IF(K39="A",CALC!$F$1,IF(K39="C",CALC!$F$2,IF(K39="G",CALC!$F$3,"E")))))</f>
        <v/>
      </c>
      <c r="L43" t="str">
        <f>IF(L39="","",IF(L39="T",CALC!$F$4,IF(L39="A",CALC!$F$1,IF(L39="C",CALC!$F$2,IF(L39="G",CALC!$F$3,"E")))))</f>
        <v/>
      </c>
      <c r="M43" t="str">
        <f>IF(M39="","",IF(M39="T",CALC!$F$4,IF(M39="A",CALC!$F$1,IF(M39="C",CALC!$F$2,IF(M39="G",CALC!$F$3,"E")))))</f>
        <v/>
      </c>
      <c r="N43" t="str">
        <f>IF(N39="","",IF(N39="T",CALC!$F$4,IF(N39="A",CALC!$F$1,IF(N39="C",CALC!$F$2,IF(N39="G",CALC!$F$3,"E")))))</f>
        <v/>
      </c>
      <c r="O43" t="str">
        <f>IF(O39="","",IF(O39="T",CALC!$F$4,IF(O39="A",CALC!$F$1,IF(O39="C",CALC!$F$2,IF(O39="G",CALC!$F$3,"E")))))</f>
        <v/>
      </c>
      <c r="P43" t="str">
        <f>IF(P39="","",IF(P39="T",CALC!$F$4,IF(P39="A",CALC!$F$1,IF(P39="C",CALC!$F$2,IF(P39="G",CALC!$F$3,"E")))))</f>
        <v/>
      </c>
      <c r="Q43" t="str">
        <f>IF(Q39="","",IF(Q39="T",CALC!$F$4,IF(Q39="A",CALC!$F$1,IF(Q39="C",CALC!$F$2,IF(Q39="G",CALC!$F$3,"E")))))</f>
        <v/>
      </c>
      <c r="R43" t="str">
        <f>IF(R39="","",IF(R39="T",CALC!$F$4,IF(R39="A",CALC!$F$1,IF(R39="C",CALC!$F$2,IF(R39="G",CALC!$F$3,"E")))))</f>
        <v/>
      </c>
      <c r="S43" t="str">
        <f>IF(S39="","",IF(S39="T",CALC!$F$4,IF(S39="A",CALC!$F$1,IF(S39="C",CALC!$F$2,IF(S39="G",CALC!$F$3,"E")))))</f>
        <v/>
      </c>
      <c r="T43" t="str">
        <f>IF(T39="","",IF(T39="T",CALC!$F$4,IF(T39="A",CALC!$F$1,IF(T39="C",CALC!$F$2,IF(T39="G",CALC!$F$3,"E")))))</f>
        <v/>
      </c>
      <c r="U43" t="str">
        <f>IF(U39="","",IF(U39="T",CALC!$F$4,IF(U39="A",CALC!$F$1,IF(U39="C",CALC!$F$2,IF(U39="G",CALC!$F$3,"E")))))</f>
        <v/>
      </c>
      <c r="V43" t="str">
        <f>IF(V39="","",IF(V39="T",CALC!$F$4,IF(V39="A",CALC!$F$1,IF(V39="C",CALC!$F$2,IF(V39="G",CALC!$F$3,"E")))))</f>
        <v/>
      </c>
      <c r="W43" t="str">
        <f>IF(W39="","",IF(W39="T",CALC!$F$4,IF(W39="A",CALC!$F$1,IF(W39="C",CALC!$F$2,IF(W39="G",CALC!$F$3,"E")))))</f>
        <v/>
      </c>
      <c r="X43" t="str">
        <f>IF(X39="","",IF(X39="T",CALC!$F$4,IF(X39="A",CALC!$F$1,IF(X39="C",CALC!$F$2,IF(X39="G",CALC!$F$3,"E")))))</f>
        <v/>
      </c>
      <c r="Y43" t="str">
        <f>IF(Y39="","",IF(Y39="T",CALC!$F$4,IF(Y39="A",CALC!$F$1,IF(Y39="C",CALC!$F$2,IF(Y39="G",CALC!$F$3,"E")))))</f>
        <v/>
      </c>
      <c r="Z43" t="str">
        <f>IF(Z39="","",IF(Z39="T",CALC!$F$4,IF(Z39="A",CALC!$F$1,IF(Z39="C",CALC!$F$2,IF(Z39="G",CALC!$F$3,"E")))))</f>
        <v/>
      </c>
      <c r="AA43" t="str">
        <f>IF(AA39="","",IF(AA39="T",CALC!$F$4,IF(AA39="A",CALC!$F$1,IF(AA39="C",CALC!$F$2,IF(AA39="G",CALC!$F$3,"E")))))</f>
        <v/>
      </c>
      <c r="AB43" t="str">
        <f>IF(AB39="","",IF(AB39="T",CALC!$F$4,IF(AB39="A",CALC!$F$1,IF(AB39="C",CALC!$F$2,IF(AB39="G",CALC!$F$3,"E")))))</f>
        <v/>
      </c>
      <c r="AC43" t="str">
        <f>IF(AC39="","",IF(AC39="T",CALC!$F$4,IF(AC39="A",CALC!$F$1,IF(AC39="C",CALC!$F$2,IF(AC39="G",CALC!$F$3,"E")))))</f>
        <v/>
      </c>
      <c r="AD43" t="str">
        <f>IF(AD39="","",IF(AD39="T",CALC!$F$4,IF(AD39="A",CALC!$F$1,IF(AD39="C",CALC!$F$2,IF(AD39="G",CALC!$F$3,"E")))))</f>
        <v/>
      </c>
      <c r="AE43" t="str">
        <f>IF(AE39="","",IF(AE39="T",CALC!$F$4,IF(AE39="A",CALC!$F$1,IF(AE39="C",CALC!$F$2,IF(AE39="G",CALC!$F$3,"E")))))</f>
        <v/>
      </c>
      <c r="AF43" t="str">
        <f>IF(AF39="","",IF(AF39="T",CALC!$F$4,IF(AF39="A",CALC!$F$1,IF(AF39="C",CALC!$F$2,IF(AF39="G",CALC!$F$3,"E")))))</f>
        <v/>
      </c>
      <c r="AG43" t="str">
        <f>IF(AG39="","",IF(AG39="T",CALC!$F$4,IF(AG39="A",CALC!$F$1,IF(AG39="C",CALC!$F$2,IF(AG39="G",CALC!$F$3,"E")))))</f>
        <v/>
      </c>
      <c r="AH43" t="str">
        <f>IF(AH39="","",IF(AH39="T",CALC!$F$4,IF(AH39="A",CALC!$F$1,IF(AH39="C",CALC!$F$2,IF(AH39="G",CALC!$F$3,"E")))))</f>
        <v/>
      </c>
    </row>
    <row r="44" spans="1:34" x14ac:dyDescent="0.25">
      <c r="A44" t="s">
        <v>44</v>
      </c>
      <c r="B44" t="s">
        <v>32</v>
      </c>
      <c r="C44" t="str">
        <f>IF(C40="","",IF(C40="T",CALC!$F$4,IF(C40="A",CALC!$F$1,IF(C40="C",CALC!$F$2,IF(C40="G",CALC!$F$3,"E")))))</f>
        <v/>
      </c>
      <c r="D44" t="str">
        <f>IF(D40="","",IF(D40="T",CALC!$F$4,IF(D40="A",CALC!$F$1,IF(D40="C",CALC!$F$2,IF(D40="G",CALC!$F$3,"E")))))</f>
        <v/>
      </c>
      <c r="E44" t="str">
        <f>IF(E40="","",IF(E40="T",CALC!$F$4,IF(E40="A",CALC!$F$1,IF(E40="C",CALC!$F$2,IF(E40="G",CALC!$F$3,"E")))))</f>
        <v/>
      </c>
      <c r="F44" t="str">
        <f>IF(F40="","",IF(F40="T",CALC!$F$4,IF(F40="A",CALC!$F$1,IF(F40="C",CALC!$F$2,IF(F40="G",CALC!$F$3,"E")))))</f>
        <v/>
      </c>
      <c r="G44" t="str">
        <f>IF(G40="","",IF(G40="T",CALC!$F$4,IF(G40="A",CALC!$F$1,IF(G40="C",CALC!$F$2,IF(G40="G",CALC!$F$3,"E")))))</f>
        <v/>
      </c>
      <c r="H44" t="str">
        <f>IF(H40="","",IF(H40="T",CALC!$F$4,IF(H40="A",CALC!$F$1,IF(H40="C",CALC!$F$2,IF(H40="G",CALC!$F$3,"E")))))</f>
        <v/>
      </c>
      <c r="I44" t="str">
        <f>IF(I40="","",IF(I40="T",CALC!$F$4,IF(I40="A",CALC!$F$1,IF(I40="C",CALC!$F$2,IF(I40="G",CALC!$F$3,"E")))))</f>
        <v/>
      </c>
      <c r="J44" t="str">
        <f>IF(J40="","",IF(J40="T",CALC!$F$4,IF(J40="A",CALC!$F$1,IF(J40="C",CALC!$F$2,IF(J40="G",CALC!$F$3,"E")))))</f>
        <v/>
      </c>
      <c r="K44" t="str">
        <f>IF(K40="","",IF(K40="T",CALC!$F$4,IF(K40="A",CALC!$F$1,IF(K40="C",CALC!$F$2,IF(K40="G",CALC!$F$3,"E")))))</f>
        <v/>
      </c>
      <c r="L44" t="str">
        <f>IF(L40="","",IF(L40="T",CALC!$F$4,IF(L40="A",CALC!$F$1,IF(L40="C",CALC!$F$2,IF(L40="G",CALC!$F$3,"E")))))</f>
        <v/>
      </c>
      <c r="M44" t="str">
        <f>IF(M40="","",IF(M40="T",CALC!$F$4,IF(M40="A",CALC!$F$1,IF(M40="C",CALC!$F$2,IF(M40="G",CALC!$F$3,"E")))))</f>
        <v/>
      </c>
      <c r="N44" t="str">
        <f>IF(N40="","",IF(N40="T",CALC!$F$4,IF(N40="A",CALC!$F$1,IF(N40="C",CALC!$F$2,IF(N40="G",CALC!$F$3,"E")))))</f>
        <v/>
      </c>
      <c r="O44" t="str">
        <f>IF(O40="","",IF(O40="T",CALC!$F$4,IF(O40="A",CALC!$F$1,IF(O40="C",CALC!$F$2,IF(O40="G",CALC!$F$3,"E")))))</f>
        <v/>
      </c>
      <c r="P44" t="str">
        <f>IF(P40="","",IF(P40="T",CALC!$F$4,IF(P40="A",CALC!$F$1,IF(P40="C",CALC!$F$2,IF(P40="G",CALC!$F$3,"E")))))</f>
        <v/>
      </c>
      <c r="Q44" t="str">
        <f>IF(Q40="","",IF(Q40="T",CALC!$F$4,IF(Q40="A",CALC!$F$1,IF(Q40="C",CALC!$F$2,IF(Q40="G",CALC!$F$3,"E")))))</f>
        <v/>
      </c>
      <c r="R44" t="str">
        <f>IF(R40="","",IF(R40="T",CALC!$F$4,IF(R40="A",CALC!$F$1,IF(R40="C",CALC!$F$2,IF(R40="G",CALC!$F$3,"E")))))</f>
        <v/>
      </c>
      <c r="S44" t="str">
        <f>IF(S40="","",IF(S40="T",CALC!$F$4,IF(S40="A",CALC!$F$1,IF(S40="C",CALC!$F$2,IF(S40="G",CALC!$F$3,"E")))))</f>
        <v/>
      </c>
      <c r="T44" t="str">
        <f>IF(T40="","",IF(T40="T",CALC!$F$4,IF(T40="A",CALC!$F$1,IF(T40="C",CALC!$F$2,IF(T40="G",CALC!$F$3,"E")))))</f>
        <v/>
      </c>
      <c r="U44" t="str">
        <f>IF(U40="","",IF(U40="T",CALC!$F$4,IF(U40="A",CALC!$F$1,IF(U40="C",CALC!$F$2,IF(U40="G",CALC!$F$3,"E")))))</f>
        <v/>
      </c>
      <c r="V44" t="str">
        <f>IF(V40="","",IF(V40="T",CALC!$F$4,IF(V40="A",CALC!$F$1,IF(V40="C",CALC!$F$2,IF(V40="G",CALC!$F$3,"E")))))</f>
        <v/>
      </c>
      <c r="W44" t="str">
        <f>IF(W40="","",IF(W40="T",CALC!$F$4,IF(W40="A",CALC!$F$1,IF(W40="C",CALC!$F$2,IF(W40="G",CALC!$F$3,"E")))))</f>
        <v/>
      </c>
      <c r="X44" t="str">
        <f>IF(X40="","",IF(X40="T",CALC!$F$4,IF(X40="A",CALC!$F$1,IF(X40="C",CALC!$F$2,IF(X40="G",CALC!$F$3,"E")))))</f>
        <v/>
      </c>
      <c r="Y44" t="str">
        <f>IF(Y40="","",IF(Y40="T",CALC!$F$4,IF(Y40="A",CALC!$F$1,IF(Y40="C",CALC!$F$2,IF(Y40="G",CALC!$F$3,"E")))))</f>
        <v/>
      </c>
      <c r="Z44" t="str">
        <f>IF(Z40="","",IF(Z40="T",CALC!$F$4,IF(Z40="A",CALC!$F$1,IF(Z40="C",CALC!$F$2,IF(Z40="G",CALC!$F$3,"E")))))</f>
        <v/>
      </c>
      <c r="AA44" t="str">
        <f>IF(AA40="","",IF(AA40="T",CALC!$F$4,IF(AA40="A",CALC!$F$1,IF(AA40="C",CALC!$F$2,IF(AA40="G",CALC!$F$3,"E")))))</f>
        <v/>
      </c>
      <c r="AB44" t="str">
        <f>IF(AB40="","",IF(AB40="T",CALC!$F$4,IF(AB40="A",CALC!$F$1,IF(AB40="C",CALC!$F$2,IF(AB40="G",CALC!$F$3,"E")))))</f>
        <v/>
      </c>
      <c r="AC44" t="str">
        <f>IF(AC40="","",IF(AC40="T",CALC!$F$4,IF(AC40="A",CALC!$F$1,IF(AC40="C",CALC!$F$2,IF(AC40="G",CALC!$F$3,"E")))))</f>
        <v/>
      </c>
      <c r="AD44" t="str">
        <f>IF(AD40="","",IF(AD40="T",CALC!$F$4,IF(AD40="A",CALC!$F$1,IF(AD40="C",CALC!$F$2,IF(AD40="G",CALC!$F$3,"E")))))</f>
        <v/>
      </c>
      <c r="AE44" t="str">
        <f>IF(AE40="","",IF(AE40="T",CALC!$F$4,IF(AE40="A",CALC!$F$1,IF(AE40="C",CALC!$F$2,IF(AE40="G",CALC!$F$3,"E")))))</f>
        <v/>
      </c>
      <c r="AF44" t="str">
        <f>IF(AF40="","",IF(AF40="T",CALC!$F$4,IF(AF40="A",CALC!$F$1,IF(AF40="C",CALC!$F$2,IF(AF40="G",CALC!$F$3,"E")))))</f>
        <v/>
      </c>
      <c r="AG44" t="str">
        <f>IF(AG40="","",IF(AG40="T",CALC!$F$4,IF(AG40="A",CALC!$F$1,IF(AG40="C",CALC!$F$2,IF(AG40="G",CALC!$F$3,"E")))))</f>
        <v/>
      </c>
      <c r="AH44" t="str">
        <f>IF(AH40="","",IF(AH40="T",CALC!$F$4,IF(AH40="A",CALC!$F$1,IF(AH40="C",CALC!$F$2,IF(AH40="G",CALC!$F$3,"E")))))</f>
        <v/>
      </c>
    </row>
    <row r="45" spans="1:34" x14ac:dyDescent="0.25">
      <c r="A45" t="e">
        <f>A41+0.5*A42+0.25*A43</f>
        <v>#VALUE!</v>
      </c>
      <c r="B45" t="s">
        <v>33</v>
      </c>
      <c r="C45" t="str">
        <f>IF(C41="","",IF(C41="T",CALC!$F$4,IF(C41="A",CALC!$F$1,IF(C41="C",CALC!$F$2,IF(C41="G",CALC!$F$3,"E")))))</f>
        <v/>
      </c>
      <c r="D45" t="str">
        <f>IF(D41="","",IF(D41="T",CALC!$F$4,IF(D41="A",CALC!$F$1,IF(D41="C",CALC!$F$2,IF(D41="G",CALC!$F$3,"E")))))</f>
        <v/>
      </c>
      <c r="E45" t="str">
        <f>IF(E41="","",IF(E41="T",CALC!$F$4,IF(E41="A",CALC!$F$1,IF(E41="C",CALC!$F$2,IF(E41="G",CALC!$F$3,"E")))))</f>
        <v/>
      </c>
      <c r="F45" t="str">
        <f>IF(F41="","",IF(F41="T",CALC!$F$4,IF(F41="A",CALC!$F$1,IF(F41="C",CALC!$F$2,IF(F41="G",CALC!$F$3,"E")))))</f>
        <v/>
      </c>
      <c r="G45" t="str">
        <f>IF(G41="","",IF(G41="T",CALC!$F$4,IF(G41="A",CALC!$F$1,IF(G41="C",CALC!$F$2,IF(G41="G",CALC!$F$3,"E")))))</f>
        <v/>
      </c>
      <c r="H45" t="str">
        <f>IF(H41="","",IF(H41="T",CALC!$F$4,IF(H41="A",CALC!$F$1,IF(H41="C",CALC!$F$2,IF(H41="G",CALC!$F$3,"E")))))</f>
        <v/>
      </c>
      <c r="I45" t="str">
        <f>IF(I41="","",IF(I41="T",CALC!$F$4,IF(I41="A",CALC!$F$1,IF(I41="C",CALC!$F$2,IF(I41="G",CALC!$F$3,"E")))))</f>
        <v/>
      </c>
      <c r="J45" t="str">
        <f>IF(J41="","",IF(J41="T",CALC!$F$4,IF(J41="A",CALC!$F$1,IF(J41="C",CALC!$F$2,IF(J41="G",CALC!$F$3,"E")))))</f>
        <v/>
      </c>
      <c r="K45" t="str">
        <f>IF(K41="","",IF(K41="T",CALC!$F$4,IF(K41="A",CALC!$F$1,IF(K41="C",CALC!$F$2,IF(K41="G",CALC!$F$3,"E")))))</f>
        <v/>
      </c>
      <c r="L45" t="str">
        <f>IF(L41="","",IF(L41="T",CALC!$F$4,IF(L41="A",CALC!$F$1,IF(L41="C",CALC!$F$2,IF(L41="G",CALC!$F$3,"E")))))</f>
        <v/>
      </c>
      <c r="M45" t="str">
        <f>IF(M41="","",IF(M41="T",CALC!$F$4,IF(M41="A",CALC!$F$1,IF(M41="C",CALC!$F$2,IF(M41="G",CALC!$F$3,"E")))))</f>
        <v/>
      </c>
      <c r="N45" t="str">
        <f>IF(N41="","",IF(N41="T",CALC!$F$4,IF(N41="A",CALC!$F$1,IF(N41="C",CALC!$F$2,IF(N41="G",CALC!$F$3,"E")))))</f>
        <v/>
      </c>
      <c r="O45" t="str">
        <f>IF(O41="","",IF(O41="T",CALC!$F$4,IF(O41="A",CALC!$F$1,IF(O41="C",CALC!$F$2,IF(O41="G",CALC!$F$3,"E")))))</f>
        <v/>
      </c>
      <c r="P45" t="str">
        <f>IF(P41="","",IF(P41="T",CALC!$F$4,IF(P41="A",CALC!$F$1,IF(P41="C",CALC!$F$2,IF(P41="G",CALC!$F$3,"E")))))</f>
        <v/>
      </c>
      <c r="Q45" t="str">
        <f>IF(Q41="","",IF(Q41="T",CALC!$F$4,IF(Q41="A",CALC!$F$1,IF(Q41="C",CALC!$F$2,IF(Q41="G",CALC!$F$3,"E")))))</f>
        <v/>
      </c>
      <c r="R45" t="str">
        <f>IF(R41="","",IF(R41="T",CALC!$F$4,IF(R41="A",CALC!$F$1,IF(R41="C",CALC!$F$2,IF(R41="G",CALC!$F$3,"E")))))</f>
        <v/>
      </c>
      <c r="S45" t="str">
        <f>IF(S41="","",IF(S41="T",CALC!$F$4,IF(S41="A",CALC!$F$1,IF(S41="C",CALC!$F$2,IF(S41="G",CALC!$F$3,"E")))))</f>
        <v/>
      </c>
      <c r="T45" t="str">
        <f>IF(T41="","",IF(T41="T",CALC!$F$4,IF(T41="A",CALC!$F$1,IF(T41="C",CALC!$F$2,IF(T41="G",CALC!$F$3,"E")))))</f>
        <v/>
      </c>
      <c r="U45" t="str">
        <f>IF(U41="","",IF(U41="T",CALC!$F$4,IF(U41="A",CALC!$F$1,IF(U41="C",CALC!$F$2,IF(U41="G",CALC!$F$3,"E")))))</f>
        <v/>
      </c>
      <c r="V45" t="str">
        <f>IF(V41="","",IF(V41="T",CALC!$F$4,IF(V41="A",CALC!$F$1,IF(V41="C",CALC!$F$2,IF(V41="G",CALC!$F$3,"E")))))</f>
        <v/>
      </c>
      <c r="W45" t="str">
        <f>IF(W41="","",IF(W41="T",CALC!$F$4,IF(W41="A",CALC!$F$1,IF(W41="C",CALC!$F$2,IF(W41="G",CALC!$F$3,"E")))))</f>
        <v/>
      </c>
      <c r="X45" t="str">
        <f>IF(X41="","",IF(X41="T",CALC!$F$4,IF(X41="A",CALC!$F$1,IF(X41="C",CALC!$F$2,IF(X41="G",CALC!$F$3,"E")))))</f>
        <v/>
      </c>
      <c r="Y45" t="str">
        <f>IF(Y41="","",IF(Y41="T",CALC!$F$4,IF(Y41="A",CALC!$F$1,IF(Y41="C",CALC!$F$2,IF(Y41="G",CALC!$F$3,"E")))))</f>
        <v/>
      </c>
      <c r="Z45" t="str">
        <f>IF(Z41="","",IF(Z41="T",CALC!$F$4,IF(Z41="A",CALC!$F$1,IF(Z41="C",CALC!$F$2,IF(Z41="G",CALC!$F$3,"E")))))</f>
        <v/>
      </c>
      <c r="AA45" t="str">
        <f>IF(AA41="","",IF(AA41="T",CALC!$F$4,IF(AA41="A",CALC!$F$1,IF(AA41="C",CALC!$F$2,IF(AA41="G",CALC!$F$3,"E")))))</f>
        <v/>
      </c>
      <c r="AB45" t="str">
        <f>IF(AB41="","",IF(AB41="T",CALC!$F$4,IF(AB41="A",CALC!$F$1,IF(AB41="C",CALC!$F$2,IF(AB41="G",CALC!$F$3,"E")))))</f>
        <v/>
      </c>
      <c r="AC45" t="str">
        <f>IF(AC41="","",IF(AC41="T",CALC!$F$4,IF(AC41="A",CALC!$F$1,IF(AC41="C",CALC!$F$2,IF(AC41="G",CALC!$F$3,"E")))))</f>
        <v/>
      </c>
      <c r="AD45" t="str">
        <f>IF(AD41="","",IF(AD41="T",CALC!$F$4,IF(AD41="A",CALC!$F$1,IF(AD41="C",CALC!$F$2,IF(AD41="G",CALC!$F$3,"E")))))</f>
        <v/>
      </c>
      <c r="AE45" t="str">
        <f>IF(AE41="","",IF(AE41="T",CALC!$F$4,IF(AE41="A",CALC!$F$1,IF(AE41="C",CALC!$F$2,IF(AE41="G",CALC!$F$3,"E")))))</f>
        <v/>
      </c>
      <c r="AF45" t="str">
        <f>IF(AF41="","",IF(AF41="T",CALC!$F$4,IF(AF41="A",CALC!$F$1,IF(AF41="C",CALC!$F$2,IF(AF41="G",CALC!$F$3,"E")))))</f>
        <v/>
      </c>
      <c r="AG45" t="str">
        <f>IF(AG41="","",IF(AG41="T",CALC!$F$4,IF(AG41="A",CALC!$F$1,IF(AG41="C",CALC!$F$2,IF(AG41="G",CALC!$F$3,"E")))))</f>
        <v/>
      </c>
      <c r="AH45" t="str">
        <f>IF(AH41="","",IF(AH41="T",CALC!$F$4,IF(AH41="A",CALC!$F$1,IF(AH41="C",CALC!$F$2,IF(AH41="G",CALC!$F$3,"E")))))</f>
        <v/>
      </c>
    </row>
    <row r="46" spans="1:34" x14ac:dyDescent="0.25">
      <c r="A46">
        <f>32-COUNTIF(C37:AH37,"")</f>
        <v>0</v>
      </c>
      <c r="B46" t="s">
        <v>35</v>
      </c>
      <c r="C46">
        <f>MIN(C42:C45)</f>
        <v>0</v>
      </c>
      <c r="D46">
        <f t="shared" ref="D46" si="166">MIN(D42:D45)</f>
        <v>0</v>
      </c>
      <c r="E46">
        <f t="shared" ref="E46" si="167">MIN(E42:E45)</f>
        <v>0</v>
      </c>
      <c r="F46">
        <f t="shared" ref="F46" si="168">MIN(F42:F45)</f>
        <v>0</v>
      </c>
      <c r="G46">
        <f t="shared" ref="G46" si="169">MIN(G42:G45)</f>
        <v>0</v>
      </c>
      <c r="H46">
        <f t="shared" ref="H46" si="170">MIN(H42:H45)</f>
        <v>0</v>
      </c>
      <c r="I46">
        <f t="shared" ref="I46" si="171">MIN(I42:I45)</f>
        <v>0</v>
      </c>
      <c r="J46">
        <f t="shared" ref="J46" si="172">MIN(J42:J45)</f>
        <v>0</v>
      </c>
      <c r="K46">
        <f t="shared" ref="K46" si="173">MIN(K42:K45)</f>
        <v>0</v>
      </c>
      <c r="L46">
        <f t="shared" ref="L46" si="174">MIN(L42:L45)</f>
        <v>0</v>
      </c>
      <c r="M46">
        <f t="shared" ref="M46" si="175">MIN(M42:M45)</f>
        <v>0</v>
      </c>
      <c r="N46">
        <f t="shared" ref="N46" si="176">MIN(N42:N45)</f>
        <v>0</v>
      </c>
      <c r="O46">
        <f t="shared" ref="O46" si="177">MIN(O42:O45)</f>
        <v>0</v>
      </c>
      <c r="P46">
        <f t="shared" ref="P46" si="178">MIN(P42:P45)</f>
        <v>0</v>
      </c>
      <c r="Q46">
        <f t="shared" ref="Q46" si="179">MIN(Q42:Q45)</f>
        <v>0</v>
      </c>
      <c r="R46">
        <f t="shared" ref="R46" si="180">MIN(R42:R45)</f>
        <v>0</v>
      </c>
      <c r="S46">
        <f t="shared" ref="S46" si="181">MIN(S42:S45)</f>
        <v>0</v>
      </c>
      <c r="T46">
        <f t="shared" ref="T46" si="182">MIN(T42:T45)</f>
        <v>0</v>
      </c>
      <c r="U46">
        <f t="shared" ref="U46" si="183">MIN(U42:U45)</f>
        <v>0</v>
      </c>
      <c r="V46">
        <f t="shared" ref="V46" si="184">MIN(V42:V45)</f>
        <v>0</v>
      </c>
      <c r="W46">
        <f t="shared" ref="W46" si="185">MIN(W42:W45)</f>
        <v>0</v>
      </c>
      <c r="X46">
        <f t="shared" ref="X46" si="186">MIN(X42:X45)</f>
        <v>0</v>
      </c>
      <c r="Y46">
        <f t="shared" ref="Y46" si="187">MIN(Y42:Y45)</f>
        <v>0</v>
      </c>
      <c r="Z46">
        <f t="shared" ref="Z46" si="188">MIN(Z42:Z45)</f>
        <v>0</v>
      </c>
      <c r="AA46">
        <f t="shared" ref="AA46" si="189">MIN(AA42:AA45)</f>
        <v>0</v>
      </c>
      <c r="AB46">
        <f t="shared" ref="AB46" si="190">MIN(AB42:AB45)</f>
        <v>0</v>
      </c>
      <c r="AC46">
        <f t="shared" ref="AC46" si="191">MIN(AC42:AC45)</f>
        <v>0</v>
      </c>
      <c r="AD46">
        <f t="shared" ref="AD46" si="192">MIN(AD42:AD45)</f>
        <v>0</v>
      </c>
      <c r="AE46">
        <f t="shared" ref="AE46" si="193">MIN(AE42:AE45)</f>
        <v>0</v>
      </c>
      <c r="AF46">
        <f t="shared" ref="AF46" si="194">MIN(AF42:AF45)</f>
        <v>0</v>
      </c>
      <c r="AG46">
        <f t="shared" ref="AG46" si="195">MIN(AG42:AG45)</f>
        <v>0</v>
      </c>
      <c r="AH46">
        <f t="shared" ref="AH46" si="196">MIN(AH42:AH45)</f>
        <v>0</v>
      </c>
    </row>
    <row r="47" spans="1:34" x14ac:dyDescent="0.25">
      <c r="B47" t="s">
        <v>36</v>
      </c>
      <c r="C47">
        <f>C46*C36</f>
        <v>0</v>
      </c>
      <c r="D47">
        <f t="shared" ref="D47" si="197">D46*D36</f>
        <v>0</v>
      </c>
      <c r="E47">
        <f t="shared" ref="E47" si="198">E46*E36</f>
        <v>0</v>
      </c>
      <c r="F47">
        <f t="shared" ref="F47" si="199">F46*F36</f>
        <v>0</v>
      </c>
      <c r="G47">
        <f t="shared" ref="G47" si="200">G46*G36</f>
        <v>0</v>
      </c>
      <c r="H47">
        <f t="shared" ref="H47" si="201">H46*H36</f>
        <v>0</v>
      </c>
      <c r="I47">
        <f t="shared" ref="I47" si="202">I46*I36</f>
        <v>0</v>
      </c>
      <c r="J47">
        <f t="shared" ref="J47" si="203">J46*J36</f>
        <v>0</v>
      </c>
      <c r="K47">
        <f t="shared" ref="K47" si="204">K46*K36</f>
        <v>0</v>
      </c>
      <c r="L47">
        <f t="shared" ref="L47" si="205">L46*L36</f>
        <v>0</v>
      </c>
      <c r="M47">
        <f t="shared" ref="M47" si="206">M46*M36</f>
        <v>0</v>
      </c>
      <c r="N47">
        <f t="shared" ref="N47" si="207">N46*N36</f>
        <v>0</v>
      </c>
      <c r="O47">
        <f t="shared" ref="O47" si="208">O46*O36</f>
        <v>0</v>
      </c>
      <c r="P47">
        <f t="shared" ref="P47" si="209">P46*P36</f>
        <v>0</v>
      </c>
      <c r="Q47">
        <f t="shared" ref="Q47" si="210">Q46*Q36</f>
        <v>0</v>
      </c>
      <c r="R47">
        <f t="shared" ref="R47" si="211">R46*R36</f>
        <v>0</v>
      </c>
      <c r="S47">
        <f t="shared" ref="S47" si="212">S46*S36</f>
        <v>0</v>
      </c>
      <c r="T47">
        <f t="shared" ref="T47" si="213">T46*T36</f>
        <v>0</v>
      </c>
      <c r="U47">
        <f t="shared" ref="U47" si="214">U46*U36</f>
        <v>0</v>
      </c>
      <c r="V47">
        <f t="shared" ref="V47" si="215">V46*V36</f>
        <v>0</v>
      </c>
      <c r="W47">
        <f t="shared" ref="W47" si="216">W46*W36</f>
        <v>0</v>
      </c>
      <c r="X47">
        <f t="shared" ref="X47" si="217">X46*X36</f>
        <v>0</v>
      </c>
      <c r="Y47">
        <f t="shared" ref="Y47" si="218">Y46*Y36</f>
        <v>0</v>
      </c>
      <c r="Z47">
        <f t="shared" ref="Z47" si="219">Z46*Z36</f>
        <v>0</v>
      </c>
      <c r="AA47">
        <f t="shared" ref="AA47" si="220">AA46*AA36</f>
        <v>0</v>
      </c>
      <c r="AB47">
        <f t="shared" ref="AB47" si="221">AB46*AB36</f>
        <v>0</v>
      </c>
      <c r="AC47">
        <f t="shared" ref="AC47" si="222">AC46*AC36</f>
        <v>0</v>
      </c>
      <c r="AD47">
        <f t="shared" ref="AD47" si="223">AD46*AD36</f>
        <v>0</v>
      </c>
      <c r="AE47">
        <f t="shared" ref="AE47" si="224">AE46*AE36</f>
        <v>0</v>
      </c>
      <c r="AF47">
        <f t="shared" ref="AF47" si="225">AF46*AF36</f>
        <v>0</v>
      </c>
      <c r="AG47">
        <f t="shared" ref="AG47" si="226">AG46*AG36</f>
        <v>0</v>
      </c>
      <c r="AH47">
        <f t="shared" ref="AH47" si="227">AH46*AH36</f>
        <v>0</v>
      </c>
    </row>
    <row r="48" spans="1:34" x14ac:dyDescent="0.25">
      <c r="A48" t="str">
        <f>IF(LEN(A34)=0,"Pending Sequence",IF(ISNA(A49),"ERROR. Use IUPAC code please",IF(LEN(A34)&lt;CALC!$D$18,"Warning: Primer too short!","OK")))</f>
        <v>Pending Sequence</v>
      </c>
      <c r="B48" t="s">
        <v>51</v>
      </c>
      <c r="C48">
        <f>IF(AND(ISERROR(VLOOKUP("C",C38:C41,1,FALSE)),ISERROR(VLOOKUP("G",C38:C41,1,FALSE))),0,1)</f>
        <v>0</v>
      </c>
      <c r="D48">
        <f t="shared" ref="D48:AH48" si="228">IF(AND(ISERROR(VLOOKUP("C",D38:D41,1,FALSE)),ISERROR(VLOOKUP("G",D38:D41,1,FALSE))),0,1)</f>
        <v>0</v>
      </c>
      <c r="E48">
        <f t="shared" si="228"/>
        <v>0</v>
      </c>
      <c r="F48">
        <f t="shared" si="228"/>
        <v>0</v>
      </c>
      <c r="G48">
        <f t="shared" si="228"/>
        <v>0</v>
      </c>
      <c r="H48">
        <f t="shared" si="228"/>
        <v>0</v>
      </c>
      <c r="I48">
        <f t="shared" si="228"/>
        <v>0</v>
      </c>
      <c r="J48">
        <f t="shared" si="228"/>
        <v>0</v>
      </c>
      <c r="K48">
        <f t="shared" si="228"/>
        <v>0</v>
      </c>
      <c r="L48">
        <f t="shared" si="228"/>
        <v>0</v>
      </c>
      <c r="M48">
        <f t="shared" si="228"/>
        <v>0</v>
      </c>
      <c r="N48">
        <f t="shared" si="228"/>
        <v>0</v>
      </c>
      <c r="O48">
        <f t="shared" si="228"/>
        <v>0</v>
      </c>
      <c r="P48">
        <f t="shared" si="228"/>
        <v>0</v>
      </c>
      <c r="Q48">
        <f t="shared" si="228"/>
        <v>0</v>
      </c>
      <c r="R48">
        <f t="shared" si="228"/>
        <v>0</v>
      </c>
      <c r="S48">
        <f t="shared" si="228"/>
        <v>0</v>
      </c>
      <c r="T48">
        <f t="shared" si="228"/>
        <v>0</v>
      </c>
      <c r="U48">
        <f t="shared" si="228"/>
        <v>0</v>
      </c>
      <c r="V48">
        <f t="shared" si="228"/>
        <v>0</v>
      </c>
      <c r="W48">
        <f t="shared" si="228"/>
        <v>0</v>
      </c>
      <c r="X48">
        <f t="shared" si="228"/>
        <v>0</v>
      </c>
      <c r="Y48">
        <f t="shared" si="228"/>
        <v>0</v>
      </c>
      <c r="Z48">
        <f t="shared" si="228"/>
        <v>0</v>
      </c>
      <c r="AA48">
        <f t="shared" si="228"/>
        <v>0</v>
      </c>
      <c r="AB48">
        <f t="shared" si="228"/>
        <v>0</v>
      </c>
      <c r="AC48">
        <f t="shared" si="228"/>
        <v>0</v>
      </c>
      <c r="AD48">
        <f t="shared" si="228"/>
        <v>0</v>
      </c>
      <c r="AE48">
        <f t="shared" si="228"/>
        <v>0</v>
      </c>
      <c r="AF48">
        <f t="shared" si="228"/>
        <v>0</v>
      </c>
      <c r="AG48">
        <f t="shared" si="228"/>
        <v>0</v>
      </c>
      <c r="AH48">
        <f t="shared" si="228"/>
        <v>0</v>
      </c>
    </row>
    <row r="49" spans="1:34" x14ac:dyDescent="0.25">
      <c r="A49">
        <f>PRODUCT(C49:AH49)</f>
        <v>1</v>
      </c>
      <c r="B49" t="s">
        <v>50</v>
      </c>
      <c r="C49">
        <f>IF(C37="",1,4-COUNTIF(C38:C41,""))</f>
        <v>1</v>
      </c>
      <c r="D49">
        <f t="shared" ref="D49:AH49" si="229">IF(D37="",1,4-COUNTIF(D38:D41,""))</f>
        <v>1</v>
      </c>
      <c r="E49">
        <f t="shared" si="229"/>
        <v>1</v>
      </c>
      <c r="F49">
        <f t="shared" si="229"/>
        <v>1</v>
      </c>
      <c r="G49">
        <f t="shared" si="229"/>
        <v>1</v>
      </c>
      <c r="H49">
        <f t="shared" si="229"/>
        <v>1</v>
      </c>
      <c r="I49">
        <f t="shared" si="229"/>
        <v>1</v>
      </c>
      <c r="J49">
        <f t="shared" si="229"/>
        <v>1</v>
      </c>
      <c r="K49">
        <f t="shared" si="229"/>
        <v>1</v>
      </c>
      <c r="L49">
        <f t="shared" si="229"/>
        <v>1</v>
      </c>
      <c r="M49">
        <f t="shared" si="229"/>
        <v>1</v>
      </c>
      <c r="N49">
        <f t="shared" si="229"/>
        <v>1</v>
      </c>
      <c r="O49">
        <f t="shared" si="229"/>
        <v>1</v>
      </c>
      <c r="P49">
        <f t="shared" si="229"/>
        <v>1</v>
      </c>
      <c r="Q49">
        <f t="shared" si="229"/>
        <v>1</v>
      </c>
      <c r="R49">
        <f t="shared" si="229"/>
        <v>1</v>
      </c>
      <c r="S49">
        <f t="shared" si="229"/>
        <v>1</v>
      </c>
      <c r="T49">
        <f t="shared" si="229"/>
        <v>1</v>
      </c>
      <c r="U49">
        <f t="shared" si="229"/>
        <v>1</v>
      </c>
      <c r="V49">
        <f t="shared" si="229"/>
        <v>1</v>
      </c>
      <c r="W49">
        <f t="shared" si="229"/>
        <v>1</v>
      </c>
      <c r="X49">
        <f t="shared" si="229"/>
        <v>1</v>
      </c>
      <c r="Y49">
        <f t="shared" si="229"/>
        <v>1</v>
      </c>
      <c r="Z49">
        <f t="shared" si="229"/>
        <v>1</v>
      </c>
      <c r="AA49">
        <f t="shared" si="229"/>
        <v>1</v>
      </c>
      <c r="AB49">
        <f t="shared" si="229"/>
        <v>1</v>
      </c>
      <c r="AC49">
        <f t="shared" si="229"/>
        <v>1</v>
      </c>
      <c r="AD49">
        <f t="shared" si="229"/>
        <v>1</v>
      </c>
      <c r="AE49">
        <f t="shared" si="229"/>
        <v>1</v>
      </c>
      <c r="AF49">
        <f t="shared" si="229"/>
        <v>1</v>
      </c>
      <c r="AG49">
        <f t="shared" si="229"/>
        <v>1</v>
      </c>
      <c r="AH49">
        <f t="shared" si="229"/>
        <v>1</v>
      </c>
    </row>
    <row r="50" spans="1:34" x14ac:dyDescent="0.25">
      <c r="A50" t="str">
        <f>RIGHT(EVAL_PRIMERS!D18,CALC!D16)</f>
        <v/>
      </c>
      <c r="B50" t="str">
        <f>IF(A64="OK",IF(B51&lt;CALC!$D$17,"Warning: Too low mT°!","OK"),A64)</f>
        <v>Pending Sequence</v>
      </c>
      <c r="C50" t="str">
        <f>MID($A50,C1,1)</f>
        <v/>
      </c>
      <c r="D50" t="str">
        <f>MID($A50,D1,1)</f>
        <v/>
      </c>
      <c r="E50" t="str">
        <f>MID($A50,E1,1)</f>
        <v/>
      </c>
      <c r="F50" t="str">
        <f>MID($A50,F1,1)</f>
        <v/>
      </c>
      <c r="G50" t="str">
        <f>MID($A50,G1,1)</f>
        <v/>
      </c>
      <c r="H50" t="str">
        <f>MID($A50,H1,1)</f>
        <v/>
      </c>
      <c r="I50" t="str">
        <f>MID($A50,I1,1)</f>
        <v/>
      </c>
      <c r="J50" t="str">
        <f>MID($A50,J1,1)</f>
        <v/>
      </c>
      <c r="K50" t="str">
        <f>MID($A50,K1,1)</f>
        <v/>
      </c>
      <c r="L50" t="str">
        <f>MID($A50,L1,1)</f>
        <v/>
      </c>
      <c r="M50" t="str">
        <f>MID($A50,M1,1)</f>
        <v/>
      </c>
      <c r="N50" t="str">
        <f>MID($A50,N1,1)</f>
        <v/>
      </c>
      <c r="O50" t="str">
        <f>MID($A50,O1,1)</f>
        <v/>
      </c>
      <c r="P50" t="str">
        <f>MID($A50,P1,1)</f>
        <v/>
      </c>
      <c r="Q50" t="str">
        <f>MID($A50,Q1,1)</f>
        <v/>
      </c>
      <c r="R50" t="str">
        <f>MID($A50,R1,1)</f>
        <v/>
      </c>
      <c r="S50" t="str">
        <f>MID($A50,S1,1)</f>
        <v/>
      </c>
      <c r="T50" t="str">
        <f>MID($A50,T1,1)</f>
        <v/>
      </c>
      <c r="U50" t="str">
        <f>MID($A50,U1,1)</f>
        <v/>
      </c>
      <c r="V50" t="str">
        <f>MID($A50,V1,1)</f>
        <v/>
      </c>
      <c r="W50" t="str">
        <f>MID($A50,W1,1)</f>
        <v/>
      </c>
      <c r="X50" t="str">
        <f>MID($A50,X1,1)</f>
        <v/>
      </c>
      <c r="Y50" t="str">
        <f>MID($A50,Y1,1)</f>
        <v/>
      </c>
      <c r="Z50" t="str">
        <f>MID($A50,Z1,1)</f>
        <v/>
      </c>
      <c r="AA50" t="str">
        <f>MID($A50,AA1,1)</f>
        <v/>
      </c>
      <c r="AB50" t="str">
        <f>MID($A50,AB1,1)</f>
        <v/>
      </c>
      <c r="AC50" t="str">
        <f>MID($A50,AC1,1)</f>
        <v/>
      </c>
      <c r="AD50" t="str">
        <f>MID($A50,AD1,1)</f>
        <v/>
      </c>
      <c r="AE50" t="str">
        <f>MID($A50,AE1,1)</f>
        <v/>
      </c>
      <c r="AF50" t="str">
        <f>MID($A50,AF1,1)</f>
        <v/>
      </c>
      <c r="AG50" t="str">
        <f>MID($A50,AG1,1)</f>
        <v/>
      </c>
      <c r="AH50" t="str">
        <f>MID($A50,AH1,1)</f>
        <v/>
      </c>
    </row>
    <row r="51" spans="1:34" x14ac:dyDescent="0.25">
      <c r="A51" t="s">
        <v>37</v>
      </c>
      <c r="B51" s="1" t="e">
        <f>ROUNDUP(SUM(C63:AH63)+A61,1)</f>
        <v>#VALUE!</v>
      </c>
      <c r="C51">
        <f t="shared" ref="C51" si="230">IF(C50="",0,D51+1)</f>
        <v>0</v>
      </c>
      <c r="D51">
        <f t="shared" ref="D51" si="231">IF(D50="",0,E51+1)</f>
        <v>0</v>
      </c>
      <c r="E51">
        <f t="shared" ref="E51" si="232">IF(E50="",0,F51+1)</f>
        <v>0</v>
      </c>
      <c r="F51">
        <f t="shared" ref="F51" si="233">IF(F50="",0,G51+1)</f>
        <v>0</v>
      </c>
      <c r="G51">
        <f t="shared" ref="G51" si="234">IF(G50="",0,H51+1)</f>
        <v>0</v>
      </c>
      <c r="H51">
        <f t="shared" ref="H51" si="235">IF(H50="",0,I51+1)</f>
        <v>0</v>
      </c>
      <c r="I51">
        <f t="shared" ref="I51" si="236">IF(I50="",0,J51+1)</f>
        <v>0</v>
      </c>
      <c r="J51">
        <f t="shared" ref="J51" si="237">IF(J50="",0,K51+1)</f>
        <v>0</v>
      </c>
      <c r="K51">
        <f t="shared" ref="K51" si="238">IF(K50="",0,L51+1)</f>
        <v>0</v>
      </c>
      <c r="L51">
        <f t="shared" ref="L51" si="239">IF(L50="",0,M51+1)</f>
        <v>0</v>
      </c>
      <c r="M51">
        <f t="shared" ref="M51" si="240">IF(M50="",0,N51+1)</f>
        <v>0</v>
      </c>
      <c r="N51">
        <f t="shared" ref="N51" si="241">IF(N50="",0,O51+1)</f>
        <v>0</v>
      </c>
      <c r="O51">
        <f t="shared" ref="O51" si="242">IF(O50="",0,P51+1)</f>
        <v>0</v>
      </c>
      <c r="P51">
        <f t="shared" ref="P51" si="243">IF(P50="",0,Q51+1)</f>
        <v>0</v>
      </c>
      <c r="Q51">
        <f t="shared" ref="Q51" si="244">IF(Q50="",0,R51+1)</f>
        <v>0</v>
      </c>
      <c r="R51">
        <f t="shared" ref="R51" si="245">IF(R50="",0,S51+1)</f>
        <v>0</v>
      </c>
      <c r="S51">
        <f t="shared" ref="S51" si="246">IF(S50="",0,T51+1)</f>
        <v>0</v>
      </c>
      <c r="T51">
        <f t="shared" ref="T51" si="247">IF(T50="",0,U51+1)</f>
        <v>0</v>
      </c>
      <c r="U51">
        <f t="shared" ref="U51" si="248">IF(U50="",0,V51+1)</f>
        <v>0</v>
      </c>
      <c r="V51">
        <f t="shared" ref="V51" si="249">IF(V50="",0,W51+1)</f>
        <v>0</v>
      </c>
      <c r="W51">
        <f t="shared" ref="W51" si="250">IF(W50="",0,X51+1)</f>
        <v>0</v>
      </c>
      <c r="X51">
        <f t="shared" ref="X51" si="251">IF(X50="",0,Y51+1)</f>
        <v>0</v>
      </c>
      <c r="Y51">
        <f t="shared" ref="Y51" si="252">IF(Y50="",0,Z51+1)</f>
        <v>0</v>
      </c>
      <c r="Z51">
        <f t="shared" ref="Z51" si="253">IF(Z50="",0,AA51+1)</f>
        <v>0</v>
      </c>
      <c r="AA51">
        <f t="shared" ref="AA51" si="254">IF(AA50="",0,AB51+1)</f>
        <v>0</v>
      </c>
      <c r="AB51">
        <f t="shared" ref="AB51" si="255">IF(AB50="",0,AC51+1)</f>
        <v>0</v>
      </c>
      <c r="AC51">
        <f t="shared" ref="AC51" si="256">IF(AC50="",0,AD51+1)</f>
        <v>0</v>
      </c>
      <c r="AD51">
        <f t="shared" ref="AD51" si="257">IF(AD50="",0,AE51+1)</f>
        <v>0</v>
      </c>
      <c r="AE51">
        <f t="shared" ref="AE51" si="258">IF(AE50="",0,AF51+1)</f>
        <v>0</v>
      </c>
      <c r="AF51">
        <f t="shared" ref="AF51" si="259">IF(AF50="",0,AG51+1)</f>
        <v>0</v>
      </c>
      <c r="AG51">
        <f>IF(AG50="",0,AH51+1)</f>
        <v>0</v>
      </c>
      <c r="AH51">
        <f>IF(AH50="",0,1)</f>
        <v>0</v>
      </c>
    </row>
    <row r="52" spans="1:34" x14ac:dyDescent="0.25">
      <c r="A52" t="s">
        <v>39</v>
      </c>
      <c r="B52" s="5" t="e">
        <f>SUM(C64:AH64)/A62</f>
        <v>#DIV/0!</v>
      </c>
      <c r="C52">
        <f>IF(C51=0,0,VLOOKUP(WRK_EVAL!C51,CALC!$A$1:$B$32,2,FALSE))</f>
        <v>0</v>
      </c>
      <c r="D52">
        <f>IF(D51=0,0,VLOOKUP(WRK_EVAL!D51,CALC!$A$1:$B$32,2,FALSE))</f>
        <v>0</v>
      </c>
      <c r="E52">
        <f>IF(E51=0,0,VLOOKUP(WRK_EVAL!E51,CALC!$A$1:$B$32,2,FALSE))</f>
        <v>0</v>
      </c>
      <c r="F52">
        <f>IF(F51=0,0,VLOOKUP(WRK_EVAL!F51,CALC!$A$1:$B$32,2,FALSE))</f>
        <v>0</v>
      </c>
      <c r="G52">
        <f>IF(G51=0,0,VLOOKUP(WRK_EVAL!G51,CALC!$A$1:$B$32,2,FALSE))</f>
        <v>0</v>
      </c>
      <c r="H52">
        <f>IF(H51=0,0,VLOOKUP(WRK_EVAL!H51,CALC!$A$1:$B$32,2,FALSE))</f>
        <v>0</v>
      </c>
      <c r="I52">
        <f>IF(I51=0,0,VLOOKUP(WRK_EVAL!I51,CALC!$A$1:$B$32,2,FALSE))</f>
        <v>0</v>
      </c>
      <c r="J52">
        <f>IF(J51=0,0,VLOOKUP(WRK_EVAL!J51,CALC!$A$1:$B$32,2,FALSE))</f>
        <v>0</v>
      </c>
      <c r="K52">
        <f>IF(K51=0,0,VLOOKUP(WRK_EVAL!K51,CALC!$A$1:$B$32,2,FALSE))</f>
        <v>0</v>
      </c>
      <c r="L52">
        <f>IF(L51=0,0,VLOOKUP(WRK_EVAL!L51,CALC!$A$1:$B$32,2,FALSE))</f>
        <v>0</v>
      </c>
      <c r="M52">
        <f>IF(M51=0,0,VLOOKUP(WRK_EVAL!M51,CALC!$A$1:$B$32,2,FALSE))</f>
        <v>0</v>
      </c>
      <c r="N52">
        <f>IF(N51=0,0,VLOOKUP(WRK_EVAL!N51,CALC!$A$1:$B$32,2,FALSE))</f>
        <v>0</v>
      </c>
      <c r="O52">
        <f>IF(O51=0,0,VLOOKUP(WRK_EVAL!O51,CALC!$A$1:$B$32,2,FALSE))</f>
        <v>0</v>
      </c>
      <c r="P52">
        <f>IF(P51=0,0,VLOOKUP(WRK_EVAL!P51,CALC!$A$1:$B$32,2,FALSE))</f>
        <v>0</v>
      </c>
      <c r="Q52">
        <f>IF(Q51=0,0,VLOOKUP(WRK_EVAL!Q51,CALC!$A$1:$B$32,2,FALSE))</f>
        <v>0</v>
      </c>
      <c r="R52">
        <f>IF(R51=0,0,VLOOKUP(WRK_EVAL!R51,CALC!$A$1:$B$32,2,FALSE))</f>
        <v>0</v>
      </c>
      <c r="S52">
        <f>IF(S51=0,0,VLOOKUP(WRK_EVAL!S51,CALC!$A$1:$B$32,2,FALSE))</f>
        <v>0</v>
      </c>
      <c r="T52">
        <f>IF(T51=0,0,VLOOKUP(WRK_EVAL!T51,CALC!$A$1:$B$32,2,FALSE))</f>
        <v>0</v>
      </c>
      <c r="U52">
        <f>IF(U51=0,0,VLOOKUP(WRK_EVAL!U51,CALC!$A$1:$B$32,2,FALSE))</f>
        <v>0</v>
      </c>
      <c r="V52">
        <f>IF(V51=0,0,VLOOKUP(WRK_EVAL!V51,CALC!$A$1:$B$32,2,FALSE))</f>
        <v>0</v>
      </c>
      <c r="W52">
        <f>IF(W51=0,0,VLOOKUP(WRK_EVAL!W51,CALC!$A$1:$B$32,2,FALSE))</f>
        <v>0</v>
      </c>
      <c r="X52">
        <f>IF(X51=0,0,VLOOKUP(WRK_EVAL!X51,CALC!$A$1:$B$32,2,FALSE))</f>
        <v>0</v>
      </c>
      <c r="Y52">
        <f>IF(Y51=0,0,VLOOKUP(WRK_EVAL!Y51,CALC!$A$1:$B$32,2,FALSE))</f>
        <v>0</v>
      </c>
      <c r="Z52">
        <f>IF(Z51=0,0,VLOOKUP(WRK_EVAL!Z51,CALC!$A$1:$B$32,2,FALSE))</f>
        <v>0</v>
      </c>
      <c r="AA52">
        <f>IF(AA51=0,0,VLOOKUP(WRK_EVAL!AA51,CALC!$A$1:$B$32,2,FALSE))</f>
        <v>0</v>
      </c>
      <c r="AB52">
        <f>IF(AB51=0,0,VLOOKUP(WRK_EVAL!AB51,CALC!$A$1:$B$32,2,FALSE))</f>
        <v>0</v>
      </c>
      <c r="AC52">
        <f>IF(AC51=0,0,VLOOKUP(WRK_EVAL!AC51,CALC!$A$1:$B$32,2,FALSE))</f>
        <v>0</v>
      </c>
      <c r="AD52">
        <f>IF(AD51=0,0,VLOOKUP(WRK_EVAL!AD51,CALC!$A$1:$B$32,2,FALSE))</f>
        <v>0</v>
      </c>
      <c r="AE52">
        <f>IF(AE51=0,0,VLOOKUP(WRK_EVAL!AE51,CALC!$A$1:$B$32,2,FALSE))</f>
        <v>0</v>
      </c>
      <c r="AF52">
        <f>IF(AF51=0,0,VLOOKUP(WRK_EVAL!AF51,CALC!$A$1:$B$32,2,FALSE))</f>
        <v>0</v>
      </c>
      <c r="AG52">
        <f>IF(AG51=0,0,VLOOKUP(WRK_EVAL!AG51,CALC!$A$1:$B$32,2,FALSE))</f>
        <v>0</v>
      </c>
      <c r="AH52">
        <f>IF(AH51=0,0,VLOOKUP(WRK_EVAL!AH51,CALC!$A$1:$B$32,2,FALSE))</f>
        <v>0</v>
      </c>
    </row>
    <row r="53" spans="1:34" x14ac:dyDescent="0.25">
      <c r="A53" t="s">
        <v>43</v>
      </c>
      <c r="B53" t="s">
        <v>34</v>
      </c>
      <c r="C53" t="str">
        <f>IF(C50="","",VLOOKUP(C50,CALC!$C$1:$D$15,2,FALSE))</f>
        <v/>
      </c>
      <c r="D53" t="str">
        <f>IF(D50="","",VLOOKUP(D50,CALC!$C$1:$D$15,2,FALSE))</f>
        <v/>
      </c>
      <c r="E53" t="str">
        <f>IF(E50="","",VLOOKUP(E50,CALC!$C$1:$D$15,2,FALSE))</f>
        <v/>
      </c>
      <c r="F53" t="str">
        <f>IF(F50="","",VLOOKUP(F50,CALC!$C$1:$D$15,2,FALSE))</f>
        <v/>
      </c>
      <c r="G53" t="str">
        <f>IF(G50="","",VLOOKUP(G50,CALC!$C$1:$D$15,2,FALSE))</f>
        <v/>
      </c>
      <c r="H53" t="str">
        <f>IF(H50="","",VLOOKUP(H50,CALC!$C$1:$D$15,2,FALSE))</f>
        <v/>
      </c>
      <c r="I53" t="str">
        <f>IF(I50="","",VLOOKUP(I50,CALC!$C$1:$D$15,2,FALSE))</f>
        <v/>
      </c>
      <c r="J53" t="str">
        <f>IF(J50="","",VLOOKUP(J50,CALC!$C$1:$D$15,2,FALSE))</f>
        <v/>
      </c>
      <c r="K53" t="str">
        <f>IF(K50="","",VLOOKUP(K50,CALC!$C$1:$D$15,2,FALSE))</f>
        <v/>
      </c>
      <c r="L53" t="str">
        <f>IF(L50="","",VLOOKUP(L50,CALC!$C$1:$D$15,2,FALSE))</f>
        <v/>
      </c>
      <c r="M53" t="str">
        <f>IF(M50="","",VLOOKUP(M50,CALC!$C$1:$D$15,2,FALSE))</f>
        <v/>
      </c>
      <c r="N53" t="str">
        <f>IF(N50="","",VLOOKUP(N50,CALC!$C$1:$D$15,2,FALSE))</f>
        <v/>
      </c>
      <c r="O53" t="str">
        <f>IF(O50="","",VLOOKUP(O50,CALC!$C$1:$D$15,2,FALSE))</f>
        <v/>
      </c>
      <c r="P53" t="str">
        <f>IF(P50="","",VLOOKUP(P50,CALC!$C$1:$D$15,2,FALSE))</f>
        <v/>
      </c>
      <c r="Q53" t="str">
        <f>IF(Q50="","",VLOOKUP(Q50,CALC!$C$1:$D$15,2,FALSE))</f>
        <v/>
      </c>
      <c r="R53" t="str">
        <f>IF(R50="","",VLOOKUP(R50,CALC!$C$1:$D$15,2,FALSE))</f>
        <v/>
      </c>
      <c r="S53" t="str">
        <f>IF(S50="","",VLOOKUP(S50,CALC!$C$1:$D$15,2,FALSE))</f>
        <v/>
      </c>
      <c r="T53" t="str">
        <f>IF(T50="","",VLOOKUP(T50,CALC!$C$1:$D$15,2,FALSE))</f>
        <v/>
      </c>
      <c r="U53" t="str">
        <f>IF(U50="","",VLOOKUP(U50,CALC!$C$1:$D$15,2,FALSE))</f>
        <v/>
      </c>
      <c r="V53" t="str">
        <f>IF(V50="","",VLOOKUP(V50,CALC!$C$1:$D$15,2,FALSE))</f>
        <v/>
      </c>
      <c r="W53" t="str">
        <f>IF(W50="","",VLOOKUP(W50,CALC!$C$1:$D$15,2,FALSE))</f>
        <v/>
      </c>
      <c r="X53" t="str">
        <f>IF(X50="","",VLOOKUP(X50,CALC!$C$1:$D$15,2,FALSE))</f>
        <v/>
      </c>
      <c r="Y53" t="str">
        <f>IF(Y50="","",VLOOKUP(Y50,CALC!$C$1:$D$15,2,FALSE))</f>
        <v/>
      </c>
      <c r="Z53" t="str">
        <f>IF(Z50="","",VLOOKUP(Z50,CALC!$C$1:$D$15,2,FALSE))</f>
        <v/>
      </c>
      <c r="AA53" t="str">
        <f>IF(AA50="","",VLOOKUP(AA50,CALC!$C$1:$D$15,2,FALSE))</f>
        <v/>
      </c>
      <c r="AB53" t="str">
        <f>IF(AB50="","",VLOOKUP(AB50,CALC!$C$1:$D$15,2,FALSE))</f>
        <v/>
      </c>
      <c r="AC53" t="str">
        <f>IF(AC50="","",VLOOKUP(AC50,CALC!$C$1:$D$15,2,FALSE))</f>
        <v/>
      </c>
      <c r="AD53" t="str">
        <f>IF(AD50="","",VLOOKUP(AD50,CALC!$C$1:$D$15,2,FALSE))</f>
        <v/>
      </c>
      <c r="AE53" t="str">
        <f>IF(AE50="","",VLOOKUP(AE50,CALC!$C$1:$D$15,2,FALSE))</f>
        <v/>
      </c>
      <c r="AF53" t="str">
        <f>IF(AF50="","",VLOOKUP(AF50,CALC!$C$1:$D$15,2,FALSE))</f>
        <v/>
      </c>
      <c r="AG53" t="str">
        <f>IF(AG50="","",VLOOKUP(AG50,CALC!$C$1:$D$15,2,FALSE))</f>
        <v/>
      </c>
      <c r="AH53" t="str">
        <f>IF(AH50="","",VLOOKUP(AH50,CALC!$C$1:$D$15,2,FALSE))</f>
        <v/>
      </c>
    </row>
    <row r="54" spans="1:34" x14ac:dyDescent="0.25">
      <c r="A54" t="str">
        <f>RIGHT(A50,1)</f>
        <v/>
      </c>
      <c r="B54" t="s">
        <v>30</v>
      </c>
      <c r="C54" t="str">
        <f>MID(C$53,1,1)</f>
        <v/>
      </c>
      <c r="D54" t="str">
        <f t="shared" ref="D54:AH54" si="260">MID(D$53,1,1)</f>
        <v/>
      </c>
      <c r="E54" t="str">
        <f t="shared" si="260"/>
        <v/>
      </c>
      <c r="F54" t="str">
        <f t="shared" si="260"/>
        <v/>
      </c>
      <c r="G54" t="str">
        <f t="shared" si="260"/>
        <v/>
      </c>
      <c r="H54" t="str">
        <f t="shared" si="260"/>
        <v/>
      </c>
      <c r="I54" t="str">
        <f t="shared" si="260"/>
        <v/>
      </c>
      <c r="J54" t="str">
        <f t="shared" si="260"/>
        <v/>
      </c>
      <c r="K54" t="str">
        <f t="shared" si="260"/>
        <v/>
      </c>
      <c r="L54" t="str">
        <f t="shared" si="260"/>
        <v/>
      </c>
      <c r="M54" t="str">
        <f t="shared" si="260"/>
        <v/>
      </c>
      <c r="N54" t="str">
        <f t="shared" si="260"/>
        <v/>
      </c>
      <c r="O54" t="str">
        <f t="shared" si="260"/>
        <v/>
      </c>
      <c r="P54" t="str">
        <f t="shared" si="260"/>
        <v/>
      </c>
      <c r="Q54" t="str">
        <f t="shared" si="260"/>
        <v/>
      </c>
      <c r="R54" t="str">
        <f t="shared" si="260"/>
        <v/>
      </c>
      <c r="S54" t="str">
        <f t="shared" si="260"/>
        <v/>
      </c>
      <c r="T54" t="str">
        <f t="shared" si="260"/>
        <v/>
      </c>
      <c r="U54" t="str">
        <f t="shared" si="260"/>
        <v/>
      </c>
      <c r="V54" t="str">
        <f t="shared" si="260"/>
        <v/>
      </c>
      <c r="W54" t="str">
        <f t="shared" si="260"/>
        <v/>
      </c>
      <c r="X54" t="str">
        <f t="shared" si="260"/>
        <v/>
      </c>
      <c r="Y54" t="str">
        <f t="shared" si="260"/>
        <v/>
      </c>
      <c r="Z54" t="str">
        <f t="shared" si="260"/>
        <v/>
      </c>
      <c r="AA54" t="str">
        <f t="shared" si="260"/>
        <v/>
      </c>
      <c r="AB54" t="str">
        <f t="shared" si="260"/>
        <v/>
      </c>
      <c r="AC54" t="str">
        <f t="shared" si="260"/>
        <v/>
      </c>
      <c r="AD54" t="str">
        <f t="shared" si="260"/>
        <v/>
      </c>
      <c r="AE54" t="str">
        <f t="shared" si="260"/>
        <v/>
      </c>
      <c r="AF54" t="str">
        <f t="shared" si="260"/>
        <v/>
      </c>
      <c r="AG54" t="str">
        <f t="shared" si="260"/>
        <v/>
      </c>
      <c r="AH54" t="str">
        <f t="shared" si="260"/>
        <v/>
      </c>
    </row>
    <row r="55" spans="1:34" x14ac:dyDescent="0.25">
      <c r="A55" t="e">
        <f>MID(A50,LEN(A50)-1,1)</f>
        <v>#VALUE!</v>
      </c>
      <c r="B55" t="s">
        <v>31</v>
      </c>
      <c r="C55" t="str">
        <f>MID(C$53,2,1)</f>
        <v/>
      </c>
      <c r="D55" t="str">
        <f t="shared" ref="D55:AH55" si="261">MID(D$53,2,1)</f>
        <v/>
      </c>
      <c r="E55" t="str">
        <f t="shared" si="261"/>
        <v/>
      </c>
      <c r="F55" t="str">
        <f t="shared" si="261"/>
        <v/>
      </c>
      <c r="G55" t="str">
        <f t="shared" si="261"/>
        <v/>
      </c>
      <c r="H55" t="str">
        <f t="shared" si="261"/>
        <v/>
      </c>
      <c r="I55" t="str">
        <f t="shared" si="261"/>
        <v/>
      </c>
      <c r="J55" t="str">
        <f t="shared" si="261"/>
        <v/>
      </c>
      <c r="K55" t="str">
        <f t="shared" si="261"/>
        <v/>
      </c>
      <c r="L55" t="str">
        <f t="shared" si="261"/>
        <v/>
      </c>
      <c r="M55" t="str">
        <f t="shared" si="261"/>
        <v/>
      </c>
      <c r="N55" t="str">
        <f t="shared" si="261"/>
        <v/>
      </c>
      <c r="O55" t="str">
        <f t="shared" si="261"/>
        <v/>
      </c>
      <c r="P55" t="str">
        <f t="shared" si="261"/>
        <v/>
      </c>
      <c r="Q55" t="str">
        <f t="shared" si="261"/>
        <v/>
      </c>
      <c r="R55" t="str">
        <f t="shared" si="261"/>
        <v/>
      </c>
      <c r="S55" t="str">
        <f t="shared" si="261"/>
        <v/>
      </c>
      <c r="T55" t="str">
        <f t="shared" si="261"/>
        <v/>
      </c>
      <c r="U55" t="str">
        <f t="shared" si="261"/>
        <v/>
      </c>
      <c r="V55" t="str">
        <f t="shared" si="261"/>
        <v/>
      </c>
      <c r="W55" t="str">
        <f t="shared" si="261"/>
        <v/>
      </c>
      <c r="X55" t="str">
        <f t="shared" si="261"/>
        <v/>
      </c>
      <c r="Y55" t="str">
        <f t="shared" si="261"/>
        <v/>
      </c>
      <c r="Z55" t="str">
        <f t="shared" si="261"/>
        <v/>
      </c>
      <c r="AA55" t="str">
        <f t="shared" si="261"/>
        <v/>
      </c>
      <c r="AB55" t="str">
        <f t="shared" si="261"/>
        <v/>
      </c>
      <c r="AC55" t="str">
        <f t="shared" si="261"/>
        <v/>
      </c>
      <c r="AD55" t="str">
        <f t="shared" si="261"/>
        <v/>
      </c>
      <c r="AE55" t="str">
        <f t="shared" si="261"/>
        <v/>
      </c>
      <c r="AF55" t="str">
        <f t="shared" si="261"/>
        <v/>
      </c>
      <c r="AG55" t="str">
        <f t="shared" si="261"/>
        <v/>
      </c>
      <c r="AH55" t="str">
        <f t="shared" si="261"/>
        <v/>
      </c>
    </row>
    <row r="56" spans="1:34" x14ac:dyDescent="0.25">
      <c r="A56" t="e">
        <f>MID(A50,LEN(A50)-2,1)</f>
        <v>#VALUE!</v>
      </c>
      <c r="B56" t="s">
        <v>32</v>
      </c>
      <c r="C56" t="str">
        <f>MID(C$53,3,1)</f>
        <v/>
      </c>
      <c r="D56" t="str">
        <f t="shared" ref="D56:AH56" si="262">MID(D$53,3,1)</f>
        <v/>
      </c>
      <c r="E56" t="str">
        <f t="shared" si="262"/>
        <v/>
      </c>
      <c r="F56" t="str">
        <f t="shared" si="262"/>
        <v/>
      </c>
      <c r="G56" t="str">
        <f t="shared" si="262"/>
        <v/>
      </c>
      <c r="H56" t="str">
        <f t="shared" si="262"/>
        <v/>
      </c>
      <c r="I56" t="str">
        <f t="shared" si="262"/>
        <v/>
      </c>
      <c r="J56" t="str">
        <f t="shared" si="262"/>
        <v/>
      </c>
      <c r="K56" t="str">
        <f t="shared" si="262"/>
        <v/>
      </c>
      <c r="L56" t="str">
        <f t="shared" si="262"/>
        <v/>
      </c>
      <c r="M56" t="str">
        <f t="shared" si="262"/>
        <v/>
      </c>
      <c r="N56" t="str">
        <f t="shared" si="262"/>
        <v/>
      </c>
      <c r="O56" t="str">
        <f t="shared" si="262"/>
        <v/>
      </c>
      <c r="P56" t="str">
        <f t="shared" si="262"/>
        <v/>
      </c>
      <c r="Q56" t="str">
        <f t="shared" si="262"/>
        <v/>
      </c>
      <c r="R56" t="str">
        <f t="shared" si="262"/>
        <v/>
      </c>
      <c r="S56" t="str">
        <f t="shared" si="262"/>
        <v/>
      </c>
      <c r="T56" t="str">
        <f t="shared" si="262"/>
        <v/>
      </c>
      <c r="U56" t="str">
        <f t="shared" si="262"/>
        <v/>
      </c>
      <c r="V56" t="str">
        <f t="shared" si="262"/>
        <v/>
      </c>
      <c r="W56" t="str">
        <f t="shared" si="262"/>
        <v/>
      </c>
      <c r="X56" t="str">
        <f t="shared" si="262"/>
        <v/>
      </c>
      <c r="Y56" t="str">
        <f t="shared" si="262"/>
        <v/>
      </c>
      <c r="Z56" t="str">
        <f t="shared" si="262"/>
        <v/>
      </c>
      <c r="AA56" t="str">
        <f t="shared" si="262"/>
        <v/>
      </c>
      <c r="AB56" t="str">
        <f t="shared" si="262"/>
        <v/>
      </c>
      <c r="AC56" t="str">
        <f t="shared" si="262"/>
        <v/>
      </c>
      <c r="AD56" t="str">
        <f t="shared" si="262"/>
        <v/>
      </c>
      <c r="AE56" t="str">
        <f t="shared" si="262"/>
        <v/>
      </c>
      <c r="AF56" t="str">
        <f t="shared" si="262"/>
        <v/>
      </c>
      <c r="AG56" t="str">
        <f t="shared" si="262"/>
        <v/>
      </c>
      <c r="AH56" t="str">
        <f t="shared" si="262"/>
        <v/>
      </c>
    </row>
    <row r="57" spans="1:34" x14ac:dyDescent="0.25">
      <c r="A57">
        <f>IF(OR(A54="G",A54="C",A54="S"),0,IF(OR(A54="A",A54="T",A54="W"),-1,IF(OR(A54="K",A54="R",A54="M",A54="Y",A54="N"),-0.5,IF(OR(A54="D",A54="H"),-0.35,-0.65))))</f>
        <v>-0.65</v>
      </c>
      <c r="B57" t="s">
        <v>33</v>
      </c>
      <c r="C57" t="str">
        <f>MID(C$53,4,1)</f>
        <v/>
      </c>
      <c r="D57" t="str">
        <f t="shared" ref="D57:AH57" si="263">MID(D$53,4,1)</f>
        <v/>
      </c>
      <c r="E57" t="str">
        <f t="shared" si="263"/>
        <v/>
      </c>
      <c r="F57" t="str">
        <f t="shared" si="263"/>
        <v/>
      </c>
      <c r="G57" t="str">
        <f t="shared" si="263"/>
        <v/>
      </c>
      <c r="H57" t="str">
        <f t="shared" si="263"/>
        <v/>
      </c>
      <c r="I57" t="str">
        <f t="shared" si="263"/>
        <v/>
      </c>
      <c r="J57" t="str">
        <f t="shared" si="263"/>
        <v/>
      </c>
      <c r="K57" t="str">
        <f t="shared" si="263"/>
        <v/>
      </c>
      <c r="L57" t="str">
        <f t="shared" si="263"/>
        <v/>
      </c>
      <c r="M57" t="str">
        <f t="shared" si="263"/>
        <v/>
      </c>
      <c r="N57" t="str">
        <f t="shared" si="263"/>
        <v/>
      </c>
      <c r="O57" t="str">
        <f t="shared" si="263"/>
        <v/>
      </c>
      <c r="P57" t="str">
        <f t="shared" si="263"/>
        <v/>
      </c>
      <c r="Q57" t="str">
        <f t="shared" si="263"/>
        <v/>
      </c>
      <c r="R57" t="str">
        <f t="shared" si="263"/>
        <v/>
      </c>
      <c r="S57" t="str">
        <f t="shared" si="263"/>
        <v/>
      </c>
      <c r="T57" t="str">
        <f t="shared" si="263"/>
        <v/>
      </c>
      <c r="U57" t="str">
        <f t="shared" si="263"/>
        <v/>
      </c>
      <c r="V57" t="str">
        <f t="shared" si="263"/>
        <v/>
      </c>
      <c r="W57" t="str">
        <f t="shared" si="263"/>
        <v/>
      </c>
      <c r="X57" t="str">
        <f t="shared" si="263"/>
        <v/>
      </c>
      <c r="Y57" t="str">
        <f t="shared" si="263"/>
        <v/>
      </c>
      <c r="Z57" t="str">
        <f t="shared" si="263"/>
        <v/>
      </c>
      <c r="AA57" t="str">
        <f t="shared" si="263"/>
        <v/>
      </c>
      <c r="AB57" t="str">
        <f t="shared" si="263"/>
        <v/>
      </c>
      <c r="AC57" t="str">
        <f t="shared" si="263"/>
        <v/>
      </c>
      <c r="AD57" t="str">
        <f t="shared" si="263"/>
        <v/>
      </c>
      <c r="AE57" t="str">
        <f t="shared" si="263"/>
        <v/>
      </c>
      <c r="AF57" t="str">
        <f t="shared" si="263"/>
        <v/>
      </c>
      <c r="AG57" t="str">
        <f t="shared" si="263"/>
        <v/>
      </c>
      <c r="AH57" t="str">
        <f t="shared" si="263"/>
        <v/>
      </c>
    </row>
    <row r="58" spans="1:34" x14ac:dyDescent="0.25">
      <c r="A58" t="e">
        <f t="shared" ref="A58:A59" si="264">IF(OR(A55="G",A55="C",A55="S"),0,IF(OR(A55="A",A55="T",A55="W"),-1,IF(OR(A55="K",A55="R",A55="M",A55="Y",A55="N"),-0.5,IF(OR(A55="D",A55="H"),-0.35,-0.65))))</f>
        <v>#VALUE!</v>
      </c>
      <c r="B58" t="s">
        <v>30</v>
      </c>
      <c r="C58" t="str">
        <f>IF(C54="","",IF(C54="T",CALC!$F$4,IF(C54="A",CALC!$F$1,IF(C54="C",CALC!$F$2,IF(C54="G",CALC!$F$3,"E")))))</f>
        <v/>
      </c>
      <c r="D58" t="str">
        <f>IF(D54="","",IF(D54="T",CALC!$F$4,IF(D54="A",CALC!$F$1,IF(D54="C",CALC!$F$2,IF(D54="G",CALC!$F$3,"E")))))</f>
        <v/>
      </c>
      <c r="E58" t="str">
        <f>IF(E54="","",IF(E54="T",CALC!$F$4,IF(E54="A",CALC!$F$1,IF(E54="C",CALC!$F$2,IF(E54="G",CALC!$F$3,"E")))))</f>
        <v/>
      </c>
      <c r="F58" t="str">
        <f>IF(F54="","",IF(F54="T",CALC!$F$4,IF(F54="A",CALC!$F$1,IF(F54="C",CALC!$F$2,IF(F54="G",CALC!$F$3,"E")))))</f>
        <v/>
      </c>
      <c r="G58" t="str">
        <f>IF(G54="","",IF(G54="T",CALC!$F$4,IF(G54="A",CALC!$F$1,IF(G54="C",CALC!$F$2,IF(G54="G",CALC!$F$3,"E")))))</f>
        <v/>
      </c>
      <c r="H58" t="str">
        <f>IF(H54="","",IF(H54="T",CALC!$F$4,IF(H54="A",CALC!$F$1,IF(H54="C",CALC!$F$2,IF(H54="G",CALC!$F$3,"E")))))</f>
        <v/>
      </c>
      <c r="I58" t="str">
        <f>IF(I54="","",IF(I54="T",CALC!$F$4,IF(I54="A",CALC!$F$1,IF(I54="C",CALC!$F$2,IF(I54="G",CALC!$F$3,"E")))))</f>
        <v/>
      </c>
      <c r="J58" t="str">
        <f>IF(J54="","",IF(J54="T",CALC!$F$4,IF(J54="A",CALC!$F$1,IF(J54="C",CALC!$F$2,IF(J54="G",CALC!$F$3,"E")))))</f>
        <v/>
      </c>
      <c r="K58" t="str">
        <f>IF(K54="","",IF(K54="T",CALC!$F$4,IF(K54="A",CALC!$F$1,IF(K54="C",CALC!$F$2,IF(K54="G",CALC!$F$3,"E")))))</f>
        <v/>
      </c>
      <c r="L58" t="str">
        <f>IF(L54="","",IF(L54="T",CALC!$F$4,IF(L54="A",CALC!$F$1,IF(L54="C",CALC!$F$2,IF(L54="G",CALC!$F$3,"E")))))</f>
        <v/>
      </c>
      <c r="M58" t="str">
        <f>IF(M54="","",IF(M54="T",CALC!$F$4,IF(M54="A",CALC!$F$1,IF(M54="C",CALC!$F$2,IF(M54="G",CALC!$F$3,"E")))))</f>
        <v/>
      </c>
      <c r="N58" t="str">
        <f>IF(N54="","",IF(N54="T",CALC!$F$4,IF(N54="A",CALC!$F$1,IF(N54="C",CALC!$F$2,IF(N54="G",CALC!$F$3,"E")))))</f>
        <v/>
      </c>
      <c r="O58" t="str">
        <f>IF(O54="","",IF(O54="T",CALC!$F$4,IF(O54="A",CALC!$F$1,IF(O54="C",CALC!$F$2,IF(O54="G",CALC!$F$3,"E")))))</f>
        <v/>
      </c>
      <c r="P58" t="str">
        <f>IF(P54="","",IF(P54="T",CALC!$F$4,IF(P54="A",CALC!$F$1,IF(P54="C",CALC!$F$2,IF(P54="G",CALC!$F$3,"E")))))</f>
        <v/>
      </c>
      <c r="Q58" t="str">
        <f>IF(Q54="","",IF(Q54="T",CALC!$F$4,IF(Q54="A",CALC!$F$1,IF(Q54="C",CALC!$F$2,IF(Q54="G",CALC!$F$3,"E")))))</f>
        <v/>
      </c>
      <c r="R58" t="str">
        <f>IF(R54="","",IF(R54="T",CALC!$F$4,IF(R54="A",CALC!$F$1,IF(R54="C",CALC!$F$2,IF(R54="G",CALC!$F$3,"E")))))</f>
        <v/>
      </c>
      <c r="S58" t="str">
        <f>IF(S54="","",IF(S54="T",CALC!$F$4,IF(S54="A",CALC!$F$1,IF(S54="C",CALC!$F$2,IF(S54="G",CALC!$F$3,"E")))))</f>
        <v/>
      </c>
      <c r="T58" t="str">
        <f>IF(T54="","",IF(T54="T",CALC!$F$4,IF(T54="A",CALC!$F$1,IF(T54="C",CALC!$F$2,IF(T54="G",CALC!$F$3,"E")))))</f>
        <v/>
      </c>
      <c r="U58" t="str">
        <f>IF(U54="","",IF(U54="T",CALC!$F$4,IF(U54="A",CALC!$F$1,IF(U54="C",CALC!$F$2,IF(U54="G",CALC!$F$3,"E")))))</f>
        <v/>
      </c>
      <c r="V58" t="str">
        <f>IF(V54="","",IF(V54="T",CALC!$F$4,IF(V54="A",CALC!$F$1,IF(V54="C",CALC!$F$2,IF(V54="G",CALC!$F$3,"E")))))</f>
        <v/>
      </c>
      <c r="W58" t="str">
        <f>IF(W54="","",IF(W54="T",CALC!$F$4,IF(W54="A",CALC!$F$1,IF(W54="C",CALC!$F$2,IF(W54="G",CALC!$F$3,"E")))))</f>
        <v/>
      </c>
      <c r="X58" t="str">
        <f>IF(X54="","",IF(X54="T",CALC!$F$4,IF(X54="A",CALC!$F$1,IF(X54="C",CALC!$F$2,IF(X54="G",CALC!$F$3,"E")))))</f>
        <v/>
      </c>
      <c r="Y58" t="str">
        <f>IF(Y54="","",IF(Y54="T",CALC!$F$4,IF(Y54="A",CALC!$F$1,IF(Y54="C",CALC!$F$2,IF(Y54="G",CALC!$F$3,"E")))))</f>
        <v/>
      </c>
      <c r="Z58" t="str">
        <f>IF(Z54="","",IF(Z54="T",CALC!$F$4,IF(Z54="A",CALC!$F$1,IF(Z54="C",CALC!$F$2,IF(Z54="G",CALC!$F$3,"E")))))</f>
        <v/>
      </c>
      <c r="AA58" t="str">
        <f>IF(AA54="","",IF(AA54="T",CALC!$F$4,IF(AA54="A",CALC!$F$1,IF(AA54="C",CALC!$F$2,IF(AA54="G",CALC!$F$3,"E")))))</f>
        <v/>
      </c>
      <c r="AB58" t="str">
        <f>IF(AB54="","",IF(AB54="T",CALC!$F$4,IF(AB54="A",CALC!$F$1,IF(AB54="C",CALC!$F$2,IF(AB54="G",CALC!$F$3,"E")))))</f>
        <v/>
      </c>
      <c r="AC58" t="str">
        <f>IF(AC54="","",IF(AC54="T",CALC!$F$4,IF(AC54="A",CALC!$F$1,IF(AC54="C",CALC!$F$2,IF(AC54="G",CALC!$F$3,"E")))))</f>
        <v/>
      </c>
      <c r="AD58" t="str">
        <f>IF(AD54="","",IF(AD54="T",CALC!$F$4,IF(AD54="A",CALC!$F$1,IF(AD54="C",CALC!$F$2,IF(AD54="G",CALC!$F$3,"E")))))</f>
        <v/>
      </c>
      <c r="AE58" t="str">
        <f>IF(AE54="","",IF(AE54="T",CALC!$F$4,IF(AE54="A",CALC!$F$1,IF(AE54="C",CALC!$F$2,IF(AE54="G",CALC!$F$3,"E")))))</f>
        <v/>
      </c>
      <c r="AF58" t="str">
        <f>IF(AF54="","",IF(AF54="T",CALC!$F$4,IF(AF54="A",CALC!$F$1,IF(AF54="C",CALC!$F$2,IF(AF54="G",CALC!$F$3,"E")))))</f>
        <v/>
      </c>
      <c r="AG58" t="str">
        <f>IF(AG54="","",IF(AG54="T",CALC!$F$4,IF(AG54="A",CALC!$F$1,IF(AG54="C",CALC!$F$2,IF(AG54="G",CALC!$F$3,"E")))))</f>
        <v/>
      </c>
      <c r="AH58" t="str">
        <f>IF(AH54="","",IF(AH54="T",CALC!$F$4,IF(AH54="A",CALC!$F$1,IF(AH54="C",CALC!$F$2,IF(AH54="G",CALC!$F$3,"E")))))</f>
        <v/>
      </c>
    </row>
    <row r="59" spans="1:34" x14ac:dyDescent="0.25">
      <c r="A59" t="e">
        <f t="shared" si="264"/>
        <v>#VALUE!</v>
      </c>
      <c r="B59" t="s">
        <v>31</v>
      </c>
      <c r="C59" t="str">
        <f>IF(C55="","",IF(C55="T",CALC!$F$4,IF(C55="A",CALC!$F$1,IF(C55="C",CALC!$F$2,IF(C55="G",CALC!$F$3,"E")))))</f>
        <v/>
      </c>
      <c r="D59" t="str">
        <f>IF(D55="","",IF(D55="T",CALC!$F$4,IF(D55="A",CALC!$F$1,IF(D55="C",CALC!$F$2,IF(D55="G",CALC!$F$3,"E")))))</f>
        <v/>
      </c>
      <c r="E59" t="str">
        <f>IF(E55="","",IF(E55="T",CALC!$F$4,IF(E55="A",CALC!$F$1,IF(E55="C",CALC!$F$2,IF(E55="G",CALC!$F$3,"E")))))</f>
        <v/>
      </c>
      <c r="F59" t="str">
        <f>IF(F55="","",IF(F55="T",CALC!$F$4,IF(F55="A",CALC!$F$1,IF(F55="C",CALC!$F$2,IF(F55="G",CALC!$F$3,"E")))))</f>
        <v/>
      </c>
      <c r="G59" t="str">
        <f>IF(G55="","",IF(G55="T",CALC!$F$4,IF(G55="A",CALC!$F$1,IF(G55="C",CALC!$F$2,IF(G55="G",CALC!$F$3,"E")))))</f>
        <v/>
      </c>
      <c r="H59" t="str">
        <f>IF(H55="","",IF(H55="T",CALC!$F$4,IF(H55="A",CALC!$F$1,IF(H55="C",CALC!$F$2,IF(H55="G",CALC!$F$3,"E")))))</f>
        <v/>
      </c>
      <c r="I59" t="str">
        <f>IF(I55="","",IF(I55="T",CALC!$F$4,IF(I55="A",CALC!$F$1,IF(I55="C",CALC!$F$2,IF(I55="G",CALC!$F$3,"E")))))</f>
        <v/>
      </c>
      <c r="J59" t="str">
        <f>IF(J55="","",IF(J55="T",CALC!$F$4,IF(J55="A",CALC!$F$1,IF(J55="C",CALC!$F$2,IF(J55="G",CALC!$F$3,"E")))))</f>
        <v/>
      </c>
      <c r="K59" t="str">
        <f>IF(K55="","",IF(K55="T",CALC!$F$4,IF(K55="A",CALC!$F$1,IF(K55="C",CALC!$F$2,IF(K55="G",CALC!$F$3,"E")))))</f>
        <v/>
      </c>
      <c r="L59" t="str">
        <f>IF(L55="","",IF(L55="T",CALC!$F$4,IF(L55="A",CALC!$F$1,IF(L55="C",CALC!$F$2,IF(L55="G",CALC!$F$3,"E")))))</f>
        <v/>
      </c>
      <c r="M59" t="str">
        <f>IF(M55="","",IF(M55="T",CALC!$F$4,IF(M55="A",CALC!$F$1,IF(M55="C",CALC!$F$2,IF(M55="G",CALC!$F$3,"E")))))</f>
        <v/>
      </c>
      <c r="N59" t="str">
        <f>IF(N55="","",IF(N55="T",CALC!$F$4,IF(N55="A",CALC!$F$1,IF(N55="C",CALC!$F$2,IF(N55="G",CALC!$F$3,"E")))))</f>
        <v/>
      </c>
      <c r="O59" t="str">
        <f>IF(O55="","",IF(O55="T",CALC!$F$4,IF(O55="A",CALC!$F$1,IF(O55="C",CALC!$F$2,IF(O55="G",CALC!$F$3,"E")))))</f>
        <v/>
      </c>
      <c r="P59" t="str">
        <f>IF(P55="","",IF(P55="T",CALC!$F$4,IF(P55="A",CALC!$F$1,IF(P55="C",CALC!$F$2,IF(P55="G",CALC!$F$3,"E")))))</f>
        <v/>
      </c>
      <c r="Q59" t="str">
        <f>IF(Q55="","",IF(Q55="T",CALC!$F$4,IF(Q55="A",CALC!$F$1,IF(Q55="C",CALC!$F$2,IF(Q55="G",CALC!$F$3,"E")))))</f>
        <v/>
      </c>
      <c r="R59" t="str">
        <f>IF(R55="","",IF(R55="T",CALC!$F$4,IF(R55="A",CALC!$F$1,IF(R55="C",CALC!$F$2,IF(R55="G",CALC!$F$3,"E")))))</f>
        <v/>
      </c>
      <c r="S59" t="str">
        <f>IF(S55="","",IF(S55="T",CALC!$F$4,IF(S55="A",CALC!$F$1,IF(S55="C",CALC!$F$2,IF(S55="G",CALC!$F$3,"E")))))</f>
        <v/>
      </c>
      <c r="T59" t="str">
        <f>IF(T55="","",IF(T55="T",CALC!$F$4,IF(T55="A",CALC!$F$1,IF(T55="C",CALC!$F$2,IF(T55="G",CALC!$F$3,"E")))))</f>
        <v/>
      </c>
      <c r="U59" t="str">
        <f>IF(U55="","",IF(U55="T",CALC!$F$4,IF(U55="A",CALC!$F$1,IF(U55="C",CALC!$F$2,IF(U55="G",CALC!$F$3,"E")))))</f>
        <v/>
      </c>
      <c r="V59" t="str">
        <f>IF(V55="","",IF(V55="T",CALC!$F$4,IF(V55="A",CALC!$F$1,IF(V55="C",CALC!$F$2,IF(V55="G",CALC!$F$3,"E")))))</f>
        <v/>
      </c>
      <c r="W59" t="str">
        <f>IF(W55="","",IF(W55="T",CALC!$F$4,IF(W55="A",CALC!$F$1,IF(W55="C",CALC!$F$2,IF(W55="G",CALC!$F$3,"E")))))</f>
        <v/>
      </c>
      <c r="X59" t="str">
        <f>IF(X55="","",IF(X55="T",CALC!$F$4,IF(X55="A",CALC!$F$1,IF(X55="C",CALC!$F$2,IF(X55="G",CALC!$F$3,"E")))))</f>
        <v/>
      </c>
      <c r="Y59" t="str">
        <f>IF(Y55="","",IF(Y55="T",CALC!$F$4,IF(Y55="A",CALC!$F$1,IF(Y55="C",CALC!$F$2,IF(Y55="G",CALC!$F$3,"E")))))</f>
        <v/>
      </c>
      <c r="Z59" t="str">
        <f>IF(Z55="","",IF(Z55="T",CALC!$F$4,IF(Z55="A",CALC!$F$1,IF(Z55="C",CALC!$F$2,IF(Z55="G",CALC!$F$3,"E")))))</f>
        <v/>
      </c>
      <c r="AA59" t="str">
        <f>IF(AA55="","",IF(AA55="T",CALC!$F$4,IF(AA55="A",CALC!$F$1,IF(AA55="C",CALC!$F$2,IF(AA55="G",CALC!$F$3,"E")))))</f>
        <v/>
      </c>
      <c r="AB59" t="str">
        <f>IF(AB55="","",IF(AB55="T",CALC!$F$4,IF(AB55="A",CALC!$F$1,IF(AB55="C",CALC!$F$2,IF(AB55="G",CALC!$F$3,"E")))))</f>
        <v/>
      </c>
      <c r="AC59" t="str">
        <f>IF(AC55="","",IF(AC55="T",CALC!$F$4,IF(AC55="A",CALC!$F$1,IF(AC55="C",CALC!$F$2,IF(AC55="G",CALC!$F$3,"E")))))</f>
        <v/>
      </c>
      <c r="AD59" t="str">
        <f>IF(AD55="","",IF(AD55="T",CALC!$F$4,IF(AD55="A",CALC!$F$1,IF(AD55="C",CALC!$F$2,IF(AD55="G",CALC!$F$3,"E")))))</f>
        <v/>
      </c>
      <c r="AE59" t="str">
        <f>IF(AE55="","",IF(AE55="T",CALC!$F$4,IF(AE55="A",CALC!$F$1,IF(AE55="C",CALC!$F$2,IF(AE55="G",CALC!$F$3,"E")))))</f>
        <v/>
      </c>
      <c r="AF59" t="str">
        <f>IF(AF55="","",IF(AF55="T",CALC!$F$4,IF(AF55="A",CALC!$F$1,IF(AF55="C",CALC!$F$2,IF(AF55="G",CALC!$F$3,"E")))))</f>
        <v/>
      </c>
      <c r="AG59" t="str">
        <f>IF(AG55="","",IF(AG55="T",CALC!$F$4,IF(AG55="A",CALC!$F$1,IF(AG55="C",CALC!$F$2,IF(AG55="G",CALC!$F$3,"E")))))</f>
        <v/>
      </c>
      <c r="AH59" t="str">
        <f>IF(AH55="","",IF(AH55="T",CALC!$F$4,IF(AH55="A",CALC!$F$1,IF(AH55="C",CALC!$F$2,IF(AH55="G",CALC!$F$3,"E")))))</f>
        <v/>
      </c>
    </row>
    <row r="60" spans="1:34" x14ac:dyDescent="0.25">
      <c r="A60" t="s">
        <v>44</v>
      </c>
      <c r="B60" t="s">
        <v>32</v>
      </c>
      <c r="C60" t="str">
        <f>IF(C56="","",IF(C56="T",CALC!$F$4,IF(C56="A",CALC!$F$1,IF(C56="C",CALC!$F$2,IF(C56="G",CALC!$F$3,"E")))))</f>
        <v/>
      </c>
      <c r="D60" t="str">
        <f>IF(D56="","",IF(D56="T",CALC!$F$4,IF(D56="A",CALC!$F$1,IF(D56="C",CALC!$F$2,IF(D56="G",CALC!$F$3,"E")))))</f>
        <v/>
      </c>
      <c r="E60" t="str">
        <f>IF(E56="","",IF(E56="T",CALC!$F$4,IF(E56="A",CALC!$F$1,IF(E56="C",CALC!$F$2,IF(E56="G",CALC!$F$3,"E")))))</f>
        <v/>
      </c>
      <c r="F60" t="str">
        <f>IF(F56="","",IF(F56="T",CALC!$F$4,IF(F56="A",CALC!$F$1,IF(F56="C",CALC!$F$2,IF(F56="G",CALC!$F$3,"E")))))</f>
        <v/>
      </c>
      <c r="G60" t="str">
        <f>IF(G56="","",IF(G56="T",CALC!$F$4,IF(G56="A",CALC!$F$1,IF(G56="C",CALC!$F$2,IF(G56="G",CALC!$F$3,"E")))))</f>
        <v/>
      </c>
      <c r="H60" t="str">
        <f>IF(H56="","",IF(H56="T",CALC!$F$4,IF(H56="A",CALC!$F$1,IF(H56="C",CALC!$F$2,IF(H56="G",CALC!$F$3,"E")))))</f>
        <v/>
      </c>
      <c r="I60" t="str">
        <f>IF(I56="","",IF(I56="T",CALC!$F$4,IF(I56="A",CALC!$F$1,IF(I56="C",CALC!$F$2,IF(I56="G",CALC!$F$3,"E")))))</f>
        <v/>
      </c>
      <c r="J60" t="str">
        <f>IF(J56="","",IF(J56="T",CALC!$F$4,IF(J56="A",CALC!$F$1,IF(J56="C",CALC!$F$2,IF(J56="G",CALC!$F$3,"E")))))</f>
        <v/>
      </c>
      <c r="K60" t="str">
        <f>IF(K56="","",IF(K56="T",CALC!$F$4,IF(K56="A",CALC!$F$1,IF(K56="C",CALC!$F$2,IF(K56="G",CALC!$F$3,"E")))))</f>
        <v/>
      </c>
      <c r="L60" t="str">
        <f>IF(L56="","",IF(L56="T",CALC!$F$4,IF(L56="A",CALC!$F$1,IF(L56="C",CALC!$F$2,IF(L56="G",CALC!$F$3,"E")))))</f>
        <v/>
      </c>
      <c r="M60" t="str">
        <f>IF(M56="","",IF(M56="T",CALC!$F$4,IF(M56="A",CALC!$F$1,IF(M56="C",CALC!$F$2,IF(M56="G",CALC!$F$3,"E")))))</f>
        <v/>
      </c>
      <c r="N60" t="str">
        <f>IF(N56="","",IF(N56="T",CALC!$F$4,IF(N56="A",CALC!$F$1,IF(N56="C",CALC!$F$2,IF(N56="G",CALC!$F$3,"E")))))</f>
        <v/>
      </c>
      <c r="O60" t="str">
        <f>IF(O56="","",IF(O56="T",CALC!$F$4,IF(O56="A",CALC!$F$1,IF(O56="C",CALC!$F$2,IF(O56="G",CALC!$F$3,"E")))))</f>
        <v/>
      </c>
      <c r="P60" t="str">
        <f>IF(P56="","",IF(P56="T",CALC!$F$4,IF(P56="A",CALC!$F$1,IF(P56="C",CALC!$F$2,IF(P56="G",CALC!$F$3,"E")))))</f>
        <v/>
      </c>
      <c r="Q60" t="str">
        <f>IF(Q56="","",IF(Q56="T",CALC!$F$4,IF(Q56="A",CALC!$F$1,IF(Q56="C",CALC!$F$2,IF(Q56="G",CALC!$F$3,"E")))))</f>
        <v/>
      </c>
      <c r="R60" t="str">
        <f>IF(R56="","",IF(R56="T",CALC!$F$4,IF(R56="A",CALC!$F$1,IF(R56="C",CALC!$F$2,IF(R56="G",CALC!$F$3,"E")))))</f>
        <v/>
      </c>
      <c r="S60" t="str">
        <f>IF(S56="","",IF(S56="T",CALC!$F$4,IF(S56="A",CALC!$F$1,IF(S56="C",CALC!$F$2,IF(S56="G",CALC!$F$3,"E")))))</f>
        <v/>
      </c>
      <c r="T60" t="str">
        <f>IF(T56="","",IF(T56="T",CALC!$F$4,IF(T56="A",CALC!$F$1,IF(T56="C",CALC!$F$2,IF(T56="G",CALC!$F$3,"E")))))</f>
        <v/>
      </c>
      <c r="U60" t="str">
        <f>IF(U56="","",IF(U56="T",CALC!$F$4,IF(U56="A",CALC!$F$1,IF(U56="C",CALC!$F$2,IF(U56="G",CALC!$F$3,"E")))))</f>
        <v/>
      </c>
      <c r="V60" t="str">
        <f>IF(V56="","",IF(V56="T",CALC!$F$4,IF(V56="A",CALC!$F$1,IF(V56="C",CALC!$F$2,IF(V56="G",CALC!$F$3,"E")))))</f>
        <v/>
      </c>
      <c r="W60" t="str">
        <f>IF(W56="","",IF(W56="T",CALC!$F$4,IF(W56="A",CALC!$F$1,IF(W56="C",CALC!$F$2,IF(W56="G",CALC!$F$3,"E")))))</f>
        <v/>
      </c>
      <c r="X60" t="str">
        <f>IF(X56="","",IF(X56="T",CALC!$F$4,IF(X56="A",CALC!$F$1,IF(X56="C",CALC!$F$2,IF(X56="G",CALC!$F$3,"E")))))</f>
        <v/>
      </c>
      <c r="Y60" t="str">
        <f>IF(Y56="","",IF(Y56="T",CALC!$F$4,IF(Y56="A",CALC!$F$1,IF(Y56="C",CALC!$F$2,IF(Y56="G",CALC!$F$3,"E")))))</f>
        <v/>
      </c>
      <c r="Z60" t="str">
        <f>IF(Z56="","",IF(Z56="T",CALC!$F$4,IF(Z56="A",CALC!$F$1,IF(Z56="C",CALC!$F$2,IF(Z56="G",CALC!$F$3,"E")))))</f>
        <v/>
      </c>
      <c r="AA60" t="str">
        <f>IF(AA56="","",IF(AA56="T",CALC!$F$4,IF(AA56="A",CALC!$F$1,IF(AA56="C",CALC!$F$2,IF(AA56="G",CALC!$F$3,"E")))))</f>
        <v/>
      </c>
      <c r="AB60" t="str">
        <f>IF(AB56="","",IF(AB56="T",CALC!$F$4,IF(AB56="A",CALC!$F$1,IF(AB56="C",CALC!$F$2,IF(AB56="G",CALC!$F$3,"E")))))</f>
        <v/>
      </c>
      <c r="AC60" t="str">
        <f>IF(AC56="","",IF(AC56="T",CALC!$F$4,IF(AC56="A",CALC!$F$1,IF(AC56="C",CALC!$F$2,IF(AC56="G",CALC!$F$3,"E")))))</f>
        <v/>
      </c>
      <c r="AD60" t="str">
        <f>IF(AD56="","",IF(AD56="T",CALC!$F$4,IF(AD56="A",CALC!$F$1,IF(AD56="C",CALC!$F$2,IF(AD56="G",CALC!$F$3,"E")))))</f>
        <v/>
      </c>
      <c r="AE60" t="str">
        <f>IF(AE56="","",IF(AE56="T",CALC!$F$4,IF(AE56="A",CALC!$F$1,IF(AE56="C",CALC!$F$2,IF(AE56="G",CALC!$F$3,"E")))))</f>
        <v/>
      </c>
      <c r="AF60" t="str">
        <f>IF(AF56="","",IF(AF56="T",CALC!$F$4,IF(AF56="A",CALC!$F$1,IF(AF56="C",CALC!$F$2,IF(AF56="G",CALC!$F$3,"E")))))</f>
        <v/>
      </c>
      <c r="AG60" t="str">
        <f>IF(AG56="","",IF(AG56="T",CALC!$F$4,IF(AG56="A",CALC!$F$1,IF(AG56="C",CALC!$F$2,IF(AG56="G",CALC!$F$3,"E")))))</f>
        <v/>
      </c>
      <c r="AH60" t="str">
        <f>IF(AH56="","",IF(AH56="T",CALC!$F$4,IF(AH56="A",CALC!$F$1,IF(AH56="C",CALC!$F$2,IF(AH56="G",CALC!$F$3,"E")))))</f>
        <v/>
      </c>
    </row>
    <row r="61" spans="1:34" x14ac:dyDescent="0.25">
      <c r="A61" t="e">
        <f>A57+0.5*A58+0.25*A59</f>
        <v>#VALUE!</v>
      </c>
      <c r="B61" t="s">
        <v>33</v>
      </c>
      <c r="C61" t="str">
        <f>IF(C57="","",IF(C57="T",CALC!$F$4,IF(C57="A",CALC!$F$1,IF(C57="C",CALC!$F$2,IF(C57="G",CALC!$F$3,"E")))))</f>
        <v/>
      </c>
      <c r="D61" t="str">
        <f>IF(D57="","",IF(D57="T",CALC!$F$4,IF(D57="A",CALC!$F$1,IF(D57="C",CALC!$F$2,IF(D57="G",CALC!$F$3,"E")))))</f>
        <v/>
      </c>
      <c r="E61" t="str">
        <f>IF(E57="","",IF(E57="T",CALC!$F$4,IF(E57="A",CALC!$F$1,IF(E57="C",CALC!$F$2,IF(E57="G",CALC!$F$3,"E")))))</f>
        <v/>
      </c>
      <c r="F61" t="str">
        <f>IF(F57="","",IF(F57="T",CALC!$F$4,IF(F57="A",CALC!$F$1,IF(F57="C",CALC!$F$2,IF(F57="G",CALC!$F$3,"E")))))</f>
        <v/>
      </c>
      <c r="G61" t="str">
        <f>IF(G57="","",IF(G57="T",CALC!$F$4,IF(G57="A",CALC!$F$1,IF(G57="C",CALC!$F$2,IF(G57="G",CALC!$F$3,"E")))))</f>
        <v/>
      </c>
      <c r="H61" t="str">
        <f>IF(H57="","",IF(H57="T",CALC!$F$4,IF(H57="A",CALC!$F$1,IF(H57="C",CALC!$F$2,IF(H57="G",CALC!$F$3,"E")))))</f>
        <v/>
      </c>
      <c r="I61" t="str">
        <f>IF(I57="","",IF(I57="T",CALC!$F$4,IF(I57="A",CALC!$F$1,IF(I57="C",CALC!$F$2,IF(I57="G",CALC!$F$3,"E")))))</f>
        <v/>
      </c>
      <c r="J61" t="str">
        <f>IF(J57="","",IF(J57="T",CALC!$F$4,IF(J57="A",CALC!$F$1,IF(J57="C",CALC!$F$2,IF(J57="G",CALC!$F$3,"E")))))</f>
        <v/>
      </c>
      <c r="K61" t="str">
        <f>IF(K57="","",IF(K57="T",CALC!$F$4,IF(K57="A",CALC!$F$1,IF(K57="C",CALC!$F$2,IF(K57="G",CALC!$F$3,"E")))))</f>
        <v/>
      </c>
      <c r="L61" t="str">
        <f>IF(L57="","",IF(L57="T",CALC!$F$4,IF(L57="A",CALC!$F$1,IF(L57="C",CALC!$F$2,IF(L57="G",CALC!$F$3,"E")))))</f>
        <v/>
      </c>
      <c r="M61" t="str">
        <f>IF(M57="","",IF(M57="T",CALC!$F$4,IF(M57="A",CALC!$F$1,IF(M57="C",CALC!$F$2,IF(M57="G",CALC!$F$3,"E")))))</f>
        <v/>
      </c>
      <c r="N61" t="str">
        <f>IF(N57="","",IF(N57="T",CALC!$F$4,IF(N57="A",CALC!$F$1,IF(N57="C",CALC!$F$2,IF(N57="G",CALC!$F$3,"E")))))</f>
        <v/>
      </c>
      <c r="O61" t="str">
        <f>IF(O57="","",IF(O57="T",CALC!$F$4,IF(O57="A",CALC!$F$1,IF(O57="C",CALC!$F$2,IF(O57="G",CALC!$F$3,"E")))))</f>
        <v/>
      </c>
      <c r="P61" t="str">
        <f>IF(P57="","",IF(P57="T",CALC!$F$4,IF(P57="A",CALC!$F$1,IF(P57="C",CALC!$F$2,IF(P57="G",CALC!$F$3,"E")))))</f>
        <v/>
      </c>
      <c r="Q61" t="str">
        <f>IF(Q57="","",IF(Q57="T",CALC!$F$4,IF(Q57="A",CALC!$F$1,IF(Q57="C",CALC!$F$2,IF(Q57="G",CALC!$F$3,"E")))))</f>
        <v/>
      </c>
      <c r="R61" t="str">
        <f>IF(R57="","",IF(R57="T",CALC!$F$4,IF(R57="A",CALC!$F$1,IF(R57="C",CALC!$F$2,IF(R57="G",CALC!$F$3,"E")))))</f>
        <v/>
      </c>
      <c r="S61" t="str">
        <f>IF(S57="","",IF(S57="T",CALC!$F$4,IF(S57="A",CALC!$F$1,IF(S57="C",CALC!$F$2,IF(S57="G",CALC!$F$3,"E")))))</f>
        <v/>
      </c>
      <c r="T61" t="str">
        <f>IF(T57="","",IF(T57="T",CALC!$F$4,IF(T57="A",CALC!$F$1,IF(T57="C",CALC!$F$2,IF(T57="G",CALC!$F$3,"E")))))</f>
        <v/>
      </c>
      <c r="U61" t="str">
        <f>IF(U57="","",IF(U57="T",CALC!$F$4,IF(U57="A",CALC!$F$1,IF(U57="C",CALC!$F$2,IF(U57="G",CALC!$F$3,"E")))))</f>
        <v/>
      </c>
      <c r="V61" t="str">
        <f>IF(V57="","",IF(V57="T",CALC!$F$4,IF(V57="A",CALC!$F$1,IF(V57="C",CALC!$F$2,IF(V57="G",CALC!$F$3,"E")))))</f>
        <v/>
      </c>
      <c r="W61" t="str">
        <f>IF(W57="","",IF(W57="T",CALC!$F$4,IF(W57="A",CALC!$F$1,IF(W57="C",CALC!$F$2,IF(W57="G",CALC!$F$3,"E")))))</f>
        <v/>
      </c>
      <c r="X61" t="str">
        <f>IF(X57="","",IF(X57="T",CALC!$F$4,IF(X57="A",CALC!$F$1,IF(X57="C",CALC!$F$2,IF(X57="G",CALC!$F$3,"E")))))</f>
        <v/>
      </c>
      <c r="Y61" t="str">
        <f>IF(Y57="","",IF(Y57="T",CALC!$F$4,IF(Y57="A",CALC!$F$1,IF(Y57="C",CALC!$F$2,IF(Y57="G",CALC!$F$3,"E")))))</f>
        <v/>
      </c>
      <c r="Z61" t="str">
        <f>IF(Z57="","",IF(Z57="T",CALC!$F$4,IF(Z57="A",CALC!$F$1,IF(Z57="C",CALC!$F$2,IF(Z57="G",CALC!$F$3,"E")))))</f>
        <v/>
      </c>
      <c r="AA61" t="str">
        <f>IF(AA57="","",IF(AA57="T",CALC!$F$4,IF(AA57="A",CALC!$F$1,IF(AA57="C",CALC!$F$2,IF(AA57="G",CALC!$F$3,"E")))))</f>
        <v/>
      </c>
      <c r="AB61" t="str">
        <f>IF(AB57="","",IF(AB57="T",CALC!$F$4,IF(AB57="A",CALC!$F$1,IF(AB57="C",CALC!$F$2,IF(AB57="G",CALC!$F$3,"E")))))</f>
        <v/>
      </c>
      <c r="AC61" t="str">
        <f>IF(AC57="","",IF(AC57="T",CALC!$F$4,IF(AC57="A",CALC!$F$1,IF(AC57="C",CALC!$F$2,IF(AC57="G",CALC!$F$3,"E")))))</f>
        <v/>
      </c>
      <c r="AD61" t="str">
        <f>IF(AD57="","",IF(AD57="T",CALC!$F$4,IF(AD57="A",CALC!$F$1,IF(AD57="C",CALC!$F$2,IF(AD57="G",CALC!$F$3,"E")))))</f>
        <v/>
      </c>
      <c r="AE61" t="str">
        <f>IF(AE57="","",IF(AE57="T",CALC!$F$4,IF(AE57="A",CALC!$F$1,IF(AE57="C",CALC!$F$2,IF(AE57="G",CALC!$F$3,"E")))))</f>
        <v/>
      </c>
      <c r="AF61" t="str">
        <f>IF(AF57="","",IF(AF57="T",CALC!$F$4,IF(AF57="A",CALC!$F$1,IF(AF57="C",CALC!$F$2,IF(AF57="G",CALC!$F$3,"E")))))</f>
        <v/>
      </c>
      <c r="AG61" t="str">
        <f>IF(AG57="","",IF(AG57="T",CALC!$F$4,IF(AG57="A",CALC!$F$1,IF(AG57="C",CALC!$F$2,IF(AG57="G",CALC!$F$3,"E")))))</f>
        <v/>
      </c>
      <c r="AH61" t="str">
        <f>IF(AH57="","",IF(AH57="T",CALC!$F$4,IF(AH57="A",CALC!$F$1,IF(AH57="C",CALC!$F$2,IF(AH57="G",CALC!$F$3,"E")))))</f>
        <v/>
      </c>
    </row>
    <row r="62" spans="1:34" x14ac:dyDescent="0.25">
      <c r="A62">
        <f>32-COUNTIF(C53:AH53,"")</f>
        <v>0</v>
      </c>
      <c r="B62" t="s">
        <v>35</v>
      </c>
      <c r="C62">
        <f>MIN(C58:C61)</f>
        <v>0</v>
      </c>
      <c r="D62">
        <f t="shared" ref="D62" si="265">MIN(D58:D61)</f>
        <v>0</v>
      </c>
      <c r="E62">
        <f t="shared" ref="E62" si="266">MIN(E58:E61)</f>
        <v>0</v>
      </c>
      <c r="F62">
        <f t="shared" ref="F62" si="267">MIN(F58:F61)</f>
        <v>0</v>
      </c>
      <c r="G62">
        <f t="shared" ref="G62" si="268">MIN(G58:G61)</f>
        <v>0</v>
      </c>
      <c r="H62">
        <f t="shared" ref="H62" si="269">MIN(H58:H61)</f>
        <v>0</v>
      </c>
      <c r="I62">
        <f t="shared" ref="I62" si="270">MIN(I58:I61)</f>
        <v>0</v>
      </c>
      <c r="J62">
        <f t="shared" ref="J62" si="271">MIN(J58:J61)</f>
        <v>0</v>
      </c>
      <c r="K62">
        <f t="shared" ref="K62" si="272">MIN(K58:K61)</f>
        <v>0</v>
      </c>
      <c r="L62">
        <f t="shared" ref="L62" si="273">MIN(L58:L61)</f>
        <v>0</v>
      </c>
      <c r="M62">
        <f t="shared" ref="M62" si="274">MIN(M58:M61)</f>
        <v>0</v>
      </c>
      <c r="N62">
        <f t="shared" ref="N62" si="275">MIN(N58:N61)</f>
        <v>0</v>
      </c>
      <c r="O62">
        <f t="shared" ref="O62" si="276">MIN(O58:O61)</f>
        <v>0</v>
      </c>
      <c r="P62">
        <f t="shared" ref="P62" si="277">MIN(P58:P61)</f>
        <v>0</v>
      </c>
      <c r="Q62">
        <f t="shared" ref="Q62" si="278">MIN(Q58:Q61)</f>
        <v>0</v>
      </c>
      <c r="R62">
        <f t="shared" ref="R62" si="279">MIN(R58:R61)</f>
        <v>0</v>
      </c>
      <c r="S62">
        <f t="shared" ref="S62" si="280">MIN(S58:S61)</f>
        <v>0</v>
      </c>
      <c r="T62">
        <f t="shared" ref="T62" si="281">MIN(T58:T61)</f>
        <v>0</v>
      </c>
      <c r="U62">
        <f t="shared" ref="U62" si="282">MIN(U58:U61)</f>
        <v>0</v>
      </c>
      <c r="V62">
        <f t="shared" ref="V62" si="283">MIN(V58:V61)</f>
        <v>0</v>
      </c>
      <c r="W62">
        <f t="shared" ref="W62" si="284">MIN(W58:W61)</f>
        <v>0</v>
      </c>
      <c r="X62">
        <f t="shared" ref="X62" si="285">MIN(X58:X61)</f>
        <v>0</v>
      </c>
      <c r="Y62">
        <f t="shared" ref="Y62" si="286">MIN(Y58:Y61)</f>
        <v>0</v>
      </c>
      <c r="Z62">
        <f t="shared" ref="Z62" si="287">MIN(Z58:Z61)</f>
        <v>0</v>
      </c>
      <c r="AA62">
        <f t="shared" ref="AA62" si="288">MIN(AA58:AA61)</f>
        <v>0</v>
      </c>
      <c r="AB62">
        <f t="shared" ref="AB62" si="289">MIN(AB58:AB61)</f>
        <v>0</v>
      </c>
      <c r="AC62">
        <f t="shared" ref="AC62" si="290">MIN(AC58:AC61)</f>
        <v>0</v>
      </c>
      <c r="AD62">
        <f t="shared" ref="AD62" si="291">MIN(AD58:AD61)</f>
        <v>0</v>
      </c>
      <c r="AE62">
        <f t="shared" ref="AE62" si="292">MIN(AE58:AE61)</f>
        <v>0</v>
      </c>
      <c r="AF62">
        <f t="shared" ref="AF62" si="293">MIN(AF58:AF61)</f>
        <v>0</v>
      </c>
      <c r="AG62">
        <f t="shared" ref="AG62" si="294">MIN(AG58:AG61)</f>
        <v>0</v>
      </c>
      <c r="AH62">
        <f t="shared" ref="AH62" si="295">MIN(AH58:AH61)</f>
        <v>0</v>
      </c>
    </row>
    <row r="63" spans="1:34" x14ac:dyDescent="0.25">
      <c r="B63" t="s">
        <v>36</v>
      </c>
      <c r="C63">
        <f>C62*C52</f>
        <v>0</v>
      </c>
      <c r="D63">
        <f t="shared" ref="D63" si="296">D62*D52</f>
        <v>0</v>
      </c>
      <c r="E63">
        <f t="shared" ref="E63" si="297">E62*E52</f>
        <v>0</v>
      </c>
      <c r="F63">
        <f t="shared" ref="F63" si="298">F62*F52</f>
        <v>0</v>
      </c>
      <c r="G63">
        <f t="shared" ref="G63" si="299">G62*G52</f>
        <v>0</v>
      </c>
      <c r="H63">
        <f t="shared" ref="H63" si="300">H62*H52</f>
        <v>0</v>
      </c>
      <c r="I63">
        <f t="shared" ref="I63" si="301">I62*I52</f>
        <v>0</v>
      </c>
      <c r="J63">
        <f t="shared" ref="J63" si="302">J62*J52</f>
        <v>0</v>
      </c>
      <c r="K63">
        <f t="shared" ref="K63" si="303">K62*K52</f>
        <v>0</v>
      </c>
      <c r="L63">
        <f t="shared" ref="L63" si="304">L62*L52</f>
        <v>0</v>
      </c>
      <c r="M63">
        <f t="shared" ref="M63" si="305">M62*M52</f>
        <v>0</v>
      </c>
      <c r="N63">
        <f t="shared" ref="N63" si="306">N62*N52</f>
        <v>0</v>
      </c>
      <c r="O63">
        <f t="shared" ref="O63" si="307">O62*O52</f>
        <v>0</v>
      </c>
      <c r="P63">
        <f t="shared" ref="P63" si="308">P62*P52</f>
        <v>0</v>
      </c>
      <c r="Q63">
        <f t="shared" ref="Q63" si="309">Q62*Q52</f>
        <v>0</v>
      </c>
      <c r="R63">
        <f t="shared" ref="R63" si="310">R62*R52</f>
        <v>0</v>
      </c>
      <c r="S63">
        <f t="shared" ref="S63" si="311">S62*S52</f>
        <v>0</v>
      </c>
      <c r="T63">
        <f t="shared" ref="T63" si="312">T62*T52</f>
        <v>0</v>
      </c>
      <c r="U63">
        <f t="shared" ref="U63" si="313">U62*U52</f>
        <v>0</v>
      </c>
      <c r="V63">
        <f t="shared" ref="V63" si="314">V62*V52</f>
        <v>0</v>
      </c>
      <c r="W63">
        <f t="shared" ref="W63" si="315">W62*W52</f>
        <v>0</v>
      </c>
      <c r="X63">
        <f t="shared" ref="X63" si="316">X62*X52</f>
        <v>0</v>
      </c>
      <c r="Y63">
        <f t="shared" ref="Y63" si="317">Y62*Y52</f>
        <v>0</v>
      </c>
      <c r="Z63">
        <f t="shared" ref="Z63" si="318">Z62*Z52</f>
        <v>0</v>
      </c>
      <c r="AA63">
        <f t="shared" ref="AA63" si="319">AA62*AA52</f>
        <v>0</v>
      </c>
      <c r="AB63">
        <f t="shared" ref="AB63" si="320">AB62*AB52</f>
        <v>0</v>
      </c>
      <c r="AC63">
        <f t="shared" ref="AC63" si="321">AC62*AC52</f>
        <v>0</v>
      </c>
      <c r="AD63">
        <f t="shared" ref="AD63" si="322">AD62*AD52</f>
        <v>0</v>
      </c>
      <c r="AE63">
        <f t="shared" ref="AE63" si="323">AE62*AE52</f>
        <v>0</v>
      </c>
      <c r="AF63">
        <f t="shared" ref="AF63" si="324">AF62*AF52</f>
        <v>0</v>
      </c>
      <c r="AG63">
        <f t="shared" ref="AG63" si="325">AG62*AG52</f>
        <v>0</v>
      </c>
      <c r="AH63">
        <f t="shared" ref="AH63" si="326">AH62*AH52</f>
        <v>0</v>
      </c>
    </row>
    <row r="64" spans="1:34" x14ac:dyDescent="0.25">
      <c r="A64" t="str">
        <f>IF(LEN(A50)=0,"Pending Sequence",IF(ISNA(A65),"ERROR. Use IUPAC code please",IF(LEN(A50)&lt;CALC!$D$18,"Warning: Primer too short!","OK")))</f>
        <v>Pending Sequence</v>
      </c>
      <c r="B64" t="s">
        <v>51</v>
      </c>
      <c r="C64">
        <f>IF(AND(ISERROR(VLOOKUP("C",C54:C57,1,FALSE)),ISERROR(VLOOKUP("G",C54:C57,1,FALSE))),0,1)</f>
        <v>0</v>
      </c>
      <c r="D64">
        <f t="shared" ref="D64:AH64" si="327">IF(AND(ISERROR(VLOOKUP("C",D54:D57,1,FALSE)),ISERROR(VLOOKUP("G",D54:D57,1,FALSE))),0,1)</f>
        <v>0</v>
      </c>
      <c r="E64">
        <f t="shared" si="327"/>
        <v>0</v>
      </c>
      <c r="F64">
        <f t="shared" si="327"/>
        <v>0</v>
      </c>
      <c r="G64">
        <f t="shared" si="327"/>
        <v>0</v>
      </c>
      <c r="H64">
        <f t="shared" si="327"/>
        <v>0</v>
      </c>
      <c r="I64">
        <f t="shared" si="327"/>
        <v>0</v>
      </c>
      <c r="J64">
        <f t="shared" si="327"/>
        <v>0</v>
      </c>
      <c r="K64">
        <f t="shared" si="327"/>
        <v>0</v>
      </c>
      <c r="L64">
        <f t="shared" si="327"/>
        <v>0</v>
      </c>
      <c r="M64">
        <f t="shared" si="327"/>
        <v>0</v>
      </c>
      <c r="N64">
        <f t="shared" si="327"/>
        <v>0</v>
      </c>
      <c r="O64">
        <f t="shared" si="327"/>
        <v>0</v>
      </c>
      <c r="P64">
        <f t="shared" si="327"/>
        <v>0</v>
      </c>
      <c r="Q64">
        <f t="shared" si="327"/>
        <v>0</v>
      </c>
      <c r="R64">
        <f t="shared" si="327"/>
        <v>0</v>
      </c>
      <c r="S64">
        <f t="shared" si="327"/>
        <v>0</v>
      </c>
      <c r="T64">
        <f t="shared" si="327"/>
        <v>0</v>
      </c>
      <c r="U64">
        <f t="shared" si="327"/>
        <v>0</v>
      </c>
      <c r="V64">
        <f t="shared" si="327"/>
        <v>0</v>
      </c>
      <c r="W64">
        <f t="shared" si="327"/>
        <v>0</v>
      </c>
      <c r="X64">
        <f t="shared" si="327"/>
        <v>0</v>
      </c>
      <c r="Y64">
        <f t="shared" si="327"/>
        <v>0</v>
      </c>
      <c r="Z64">
        <f t="shared" si="327"/>
        <v>0</v>
      </c>
      <c r="AA64">
        <f t="shared" si="327"/>
        <v>0</v>
      </c>
      <c r="AB64">
        <f t="shared" si="327"/>
        <v>0</v>
      </c>
      <c r="AC64">
        <f t="shared" si="327"/>
        <v>0</v>
      </c>
      <c r="AD64">
        <f t="shared" si="327"/>
        <v>0</v>
      </c>
      <c r="AE64">
        <f t="shared" si="327"/>
        <v>0</v>
      </c>
      <c r="AF64">
        <f t="shared" si="327"/>
        <v>0</v>
      </c>
      <c r="AG64">
        <f t="shared" si="327"/>
        <v>0</v>
      </c>
      <c r="AH64">
        <f t="shared" si="327"/>
        <v>0</v>
      </c>
    </row>
    <row r="65" spans="1:35" x14ac:dyDescent="0.25">
      <c r="A65">
        <f>PRODUCT(C65:AH65)</f>
        <v>1</v>
      </c>
      <c r="B65" t="s">
        <v>50</v>
      </c>
      <c r="C65">
        <f>IF(C53="",1,4-COUNTIF(C54:C57,""))</f>
        <v>1</v>
      </c>
      <c r="D65">
        <f t="shared" ref="D65:AH65" si="328">IF(D53="",1,4-COUNTIF(D54:D57,""))</f>
        <v>1</v>
      </c>
      <c r="E65">
        <f t="shared" si="328"/>
        <v>1</v>
      </c>
      <c r="F65">
        <f t="shared" si="328"/>
        <v>1</v>
      </c>
      <c r="G65">
        <f t="shared" si="328"/>
        <v>1</v>
      </c>
      <c r="H65">
        <f t="shared" si="328"/>
        <v>1</v>
      </c>
      <c r="I65">
        <f t="shared" si="328"/>
        <v>1</v>
      </c>
      <c r="J65">
        <f t="shared" si="328"/>
        <v>1</v>
      </c>
      <c r="K65">
        <f t="shared" si="328"/>
        <v>1</v>
      </c>
      <c r="L65">
        <f t="shared" si="328"/>
        <v>1</v>
      </c>
      <c r="M65">
        <f t="shared" si="328"/>
        <v>1</v>
      </c>
      <c r="N65">
        <f t="shared" si="328"/>
        <v>1</v>
      </c>
      <c r="O65">
        <f t="shared" si="328"/>
        <v>1</v>
      </c>
      <c r="P65">
        <f t="shared" si="328"/>
        <v>1</v>
      </c>
      <c r="Q65">
        <f t="shared" si="328"/>
        <v>1</v>
      </c>
      <c r="R65">
        <f t="shared" si="328"/>
        <v>1</v>
      </c>
      <c r="S65">
        <f t="shared" si="328"/>
        <v>1</v>
      </c>
      <c r="T65">
        <f t="shared" si="328"/>
        <v>1</v>
      </c>
      <c r="U65">
        <f t="shared" si="328"/>
        <v>1</v>
      </c>
      <c r="V65">
        <f t="shared" si="328"/>
        <v>1</v>
      </c>
      <c r="W65">
        <f t="shared" si="328"/>
        <v>1</v>
      </c>
      <c r="X65">
        <f t="shared" si="328"/>
        <v>1</v>
      </c>
      <c r="Y65">
        <f t="shared" si="328"/>
        <v>1</v>
      </c>
      <c r="Z65">
        <f t="shared" si="328"/>
        <v>1</v>
      </c>
      <c r="AA65">
        <f t="shared" si="328"/>
        <v>1</v>
      </c>
      <c r="AB65">
        <f t="shared" si="328"/>
        <v>1</v>
      </c>
      <c r="AC65">
        <f t="shared" si="328"/>
        <v>1</v>
      </c>
      <c r="AD65">
        <f t="shared" si="328"/>
        <v>1</v>
      </c>
      <c r="AE65">
        <f t="shared" si="328"/>
        <v>1</v>
      </c>
      <c r="AF65">
        <f t="shared" si="328"/>
        <v>1</v>
      </c>
      <c r="AG65">
        <f t="shared" si="328"/>
        <v>1</v>
      </c>
      <c r="AH65">
        <f t="shared" si="328"/>
        <v>1</v>
      </c>
    </row>
    <row r="67" spans="1:35" x14ac:dyDescent="0.25">
      <c r="A67" t="str">
        <f>EVAL_PRIMERS!D4</f>
        <v>Type ?</v>
      </c>
      <c r="B67" t="e">
        <f>VLOOKUP(A67,LISTS!E2:L11,2,FALSE)</f>
        <v>#N/A</v>
      </c>
      <c r="C67" t="e">
        <f>VLOOKUP(A67,LISTS!E2:L11,8,FALSE)*2*LISTS!M1</f>
        <v>#N/A</v>
      </c>
    </row>
    <row r="68" spans="1:35" x14ac:dyDescent="0.25">
      <c r="A68" t="str">
        <f>EVAL_PRIMERS!D6</f>
        <v>Format ?</v>
      </c>
      <c r="B68" t="e">
        <f>VLOOKUP(WRK_EVAL!A68,LISTS!A14:B16,2,FALSE)</f>
        <v>#N/A</v>
      </c>
      <c r="C68" t="str">
        <f>IF(OR(ISNA(B69),ISNA(B68),ISNA(B67)),"ERROR","OK")</f>
        <v>ERROR</v>
      </c>
      <c r="D68" t="s">
        <v>157</v>
      </c>
    </row>
    <row r="69" spans="1:35" x14ac:dyDescent="0.25">
      <c r="A69" t="str">
        <f>EVAL_PRIMERS!D8</f>
        <v>Size ?</v>
      </c>
      <c r="B69" t="e">
        <f>VLOOKUP(WRK_EVAL!A69,LISTS!A2:C9,3,FALSE)</f>
        <v>#N/A</v>
      </c>
      <c r="C69" t="b">
        <f>IF(C68="OK",IF(B69&lt;&gt;1,B69,IF(B68=2,B67,C67)))</f>
        <v>0</v>
      </c>
      <c r="D69">
        <f>1/CALC!D21</f>
        <v>1262.1774483536144</v>
      </c>
    </row>
    <row r="70" spans="1:35" x14ac:dyDescent="0.25">
      <c r="A70" t="s">
        <v>60</v>
      </c>
      <c r="B70">
        <f>PRODUCT(C70:AH70)</f>
        <v>1</v>
      </c>
      <c r="C70">
        <f>IF(C2="",1,IF(C17 = 1,1/4,IF(C17=2,1/2,IF(C17=3,3/4,1))))</f>
        <v>1</v>
      </c>
      <c r="D70">
        <f t="shared" ref="D70:AH70" si="329">IF(D2="",1,IF(D17 = 1,1/4,IF(D17=2,1/2,IF(D17=3,3/4,1))))</f>
        <v>1</v>
      </c>
      <c r="E70">
        <f t="shared" si="329"/>
        <v>1</v>
      </c>
      <c r="F70">
        <f t="shared" si="329"/>
        <v>1</v>
      </c>
      <c r="G70">
        <f t="shared" si="329"/>
        <v>1</v>
      </c>
      <c r="H70">
        <f t="shared" si="329"/>
        <v>1</v>
      </c>
      <c r="I70">
        <f t="shared" si="329"/>
        <v>1</v>
      </c>
      <c r="J70">
        <f t="shared" si="329"/>
        <v>1</v>
      </c>
      <c r="K70">
        <f t="shared" si="329"/>
        <v>1</v>
      </c>
      <c r="L70">
        <f t="shared" si="329"/>
        <v>1</v>
      </c>
      <c r="M70">
        <f t="shared" si="329"/>
        <v>1</v>
      </c>
      <c r="N70">
        <f t="shared" si="329"/>
        <v>1</v>
      </c>
      <c r="O70">
        <f t="shared" si="329"/>
        <v>1</v>
      </c>
      <c r="P70">
        <f t="shared" si="329"/>
        <v>1</v>
      </c>
      <c r="Q70">
        <f t="shared" si="329"/>
        <v>1</v>
      </c>
      <c r="R70">
        <f t="shared" si="329"/>
        <v>1</v>
      </c>
      <c r="S70">
        <f t="shared" si="329"/>
        <v>1</v>
      </c>
      <c r="T70">
        <f t="shared" si="329"/>
        <v>1</v>
      </c>
      <c r="U70">
        <f t="shared" si="329"/>
        <v>1</v>
      </c>
      <c r="V70">
        <f t="shared" si="329"/>
        <v>1</v>
      </c>
      <c r="W70">
        <f t="shared" si="329"/>
        <v>1</v>
      </c>
      <c r="X70">
        <f t="shared" si="329"/>
        <v>1</v>
      </c>
      <c r="Y70">
        <f t="shared" si="329"/>
        <v>1</v>
      </c>
      <c r="Z70">
        <f t="shared" si="329"/>
        <v>1</v>
      </c>
      <c r="AA70">
        <f t="shared" si="329"/>
        <v>1</v>
      </c>
      <c r="AB70">
        <f t="shared" si="329"/>
        <v>1</v>
      </c>
      <c r="AC70">
        <f t="shared" si="329"/>
        <v>1</v>
      </c>
      <c r="AD70">
        <f t="shared" si="329"/>
        <v>1</v>
      </c>
      <c r="AE70">
        <f t="shared" si="329"/>
        <v>1</v>
      </c>
      <c r="AF70">
        <f t="shared" si="329"/>
        <v>1</v>
      </c>
      <c r="AG70">
        <f t="shared" si="329"/>
        <v>1</v>
      </c>
      <c r="AH70">
        <f t="shared" si="329"/>
        <v>1</v>
      </c>
      <c r="AI70">
        <v>17</v>
      </c>
    </row>
    <row r="71" spans="1:35" x14ac:dyDescent="0.25">
      <c r="A71" t="s">
        <v>61</v>
      </c>
      <c r="B71">
        <f t="shared" ref="B71:B73" si="330">PRODUCT(C71:AH71)</f>
        <v>1</v>
      </c>
      <c r="C71">
        <f>IF(C18="",1,IF(C33 = 1,1/4,IF(C33=2,1/2,IF(C33=3,3/4,1))))</f>
        <v>1</v>
      </c>
      <c r="D71">
        <f t="shared" ref="D71:AH71" si="331">IF(D18="",1,IF(D33 = 1,1/4,IF(D33=2,1/2,IF(D33=3,3/4,1))))</f>
        <v>1</v>
      </c>
      <c r="E71">
        <f t="shared" si="331"/>
        <v>1</v>
      </c>
      <c r="F71">
        <f t="shared" si="331"/>
        <v>1</v>
      </c>
      <c r="G71">
        <f t="shared" si="331"/>
        <v>1</v>
      </c>
      <c r="H71">
        <f t="shared" si="331"/>
        <v>1</v>
      </c>
      <c r="I71">
        <f t="shared" si="331"/>
        <v>1</v>
      </c>
      <c r="J71">
        <f t="shared" si="331"/>
        <v>1</v>
      </c>
      <c r="K71">
        <f t="shared" si="331"/>
        <v>1</v>
      </c>
      <c r="L71">
        <f t="shared" si="331"/>
        <v>1</v>
      </c>
      <c r="M71">
        <f t="shared" si="331"/>
        <v>1</v>
      </c>
      <c r="N71">
        <f t="shared" si="331"/>
        <v>1</v>
      </c>
      <c r="O71">
        <f t="shared" si="331"/>
        <v>1</v>
      </c>
      <c r="P71">
        <f t="shared" si="331"/>
        <v>1</v>
      </c>
      <c r="Q71">
        <f t="shared" si="331"/>
        <v>1</v>
      </c>
      <c r="R71">
        <f t="shared" si="331"/>
        <v>1</v>
      </c>
      <c r="S71">
        <f t="shared" si="331"/>
        <v>1</v>
      </c>
      <c r="T71">
        <f t="shared" si="331"/>
        <v>1</v>
      </c>
      <c r="U71">
        <f t="shared" si="331"/>
        <v>1</v>
      </c>
      <c r="V71">
        <f t="shared" si="331"/>
        <v>1</v>
      </c>
      <c r="W71">
        <f t="shared" si="331"/>
        <v>1</v>
      </c>
      <c r="X71">
        <f t="shared" si="331"/>
        <v>1</v>
      </c>
      <c r="Y71">
        <f t="shared" si="331"/>
        <v>1</v>
      </c>
      <c r="Z71">
        <f t="shared" si="331"/>
        <v>1</v>
      </c>
      <c r="AA71">
        <f t="shared" si="331"/>
        <v>1</v>
      </c>
      <c r="AB71">
        <f t="shared" si="331"/>
        <v>1</v>
      </c>
      <c r="AC71">
        <f t="shared" si="331"/>
        <v>1</v>
      </c>
      <c r="AD71">
        <f t="shared" si="331"/>
        <v>1</v>
      </c>
      <c r="AE71">
        <f t="shared" si="331"/>
        <v>1</v>
      </c>
      <c r="AF71">
        <f t="shared" si="331"/>
        <v>1</v>
      </c>
      <c r="AG71">
        <f t="shared" si="331"/>
        <v>1</v>
      </c>
      <c r="AH71">
        <f t="shared" si="331"/>
        <v>1</v>
      </c>
      <c r="AI71">
        <v>33</v>
      </c>
    </row>
    <row r="72" spans="1:35" x14ac:dyDescent="0.25">
      <c r="A72" t="s">
        <v>62</v>
      </c>
      <c r="B72">
        <f t="shared" si="330"/>
        <v>1</v>
      </c>
      <c r="C72">
        <f>IF(C34="",1,IF(C49 = 1,1/4,IF(C49=2,1/2,IF(C49=3,3/4,1))))</f>
        <v>1</v>
      </c>
      <c r="D72">
        <f t="shared" ref="D72:AH72" si="332">IF(D34="",1,IF(D49 = 1,1/4,IF(D49=2,1/2,IF(D49=3,3/4,1))))</f>
        <v>1</v>
      </c>
      <c r="E72">
        <f t="shared" si="332"/>
        <v>1</v>
      </c>
      <c r="F72">
        <f t="shared" si="332"/>
        <v>1</v>
      </c>
      <c r="G72">
        <f t="shared" si="332"/>
        <v>1</v>
      </c>
      <c r="H72">
        <f t="shared" si="332"/>
        <v>1</v>
      </c>
      <c r="I72">
        <f t="shared" si="332"/>
        <v>1</v>
      </c>
      <c r="J72">
        <f t="shared" si="332"/>
        <v>1</v>
      </c>
      <c r="K72">
        <f t="shared" si="332"/>
        <v>1</v>
      </c>
      <c r="L72">
        <f t="shared" si="332"/>
        <v>1</v>
      </c>
      <c r="M72">
        <f t="shared" si="332"/>
        <v>1</v>
      </c>
      <c r="N72">
        <f t="shared" si="332"/>
        <v>1</v>
      </c>
      <c r="O72">
        <f t="shared" si="332"/>
        <v>1</v>
      </c>
      <c r="P72">
        <f t="shared" si="332"/>
        <v>1</v>
      </c>
      <c r="Q72">
        <f t="shared" si="332"/>
        <v>1</v>
      </c>
      <c r="R72">
        <f t="shared" si="332"/>
        <v>1</v>
      </c>
      <c r="S72">
        <f t="shared" si="332"/>
        <v>1</v>
      </c>
      <c r="T72">
        <f t="shared" si="332"/>
        <v>1</v>
      </c>
      <c r="U72">
        <f t="shared" si="332"/>
        <v>1</v>
      </c>
      <c r="V72">
        <f t="shared" si="332"/>
        <v>1</v>
      </c>
      <c r="W72">
        <f t="shared" si="332"/>
        <v>1</v>
      </c>
      <c r="X72">
        <f t="shared" si="332"/>
        <v>1</v>
      </c>
      <c r="Y72">
        <f t="shared" si="332"/>
        <v>1</v>
      </c>
      <c r="Z72">
        <f t="shared" si="332"/>
        <v>1</v>
      </c>
      <c r="AA72">
        <f t="shared" si="332"/>
        <v>1</v>
      </c>
      <c r="AB72">
        <f t="shared" si="332"/>
        <v>1</v>
      </c>
      <c r="AC72">
        <f t="shared" si="332"/>
        <v>1</v>
      </c>
      <c r="AD72">
        <f t="shared" si="332"/>
        <v>1</v>
      </c>
      <c r="AE72">
        <f t="shared" si="332"/>
        <v>1</v>
      </c>
      <c r="AF72">
        <f t="shared" si="332"/>
        <v>1</v>
      </c>
      <c r="AG72">
        <f t="shared" si="332"/>
        <v>1</v>
      </c>
      <c r="AH72">
        <f t="shared" si="332"/>
        <v>1</v>
      </c>
      <c r="AI72">
        <v>49</v>
      </c>
    </row>
    <row r="73" spans="1:35" x14ac:dyDescent="0.25">
      <c r="A73" t="s">
        <v>63</v>
      </c>
      <c r="B73">
        <f>PRODUCT(C73:AH73)/12</f>
        <v>8.3333333333333329E-2</v>
      </c>
      <c r="C73">
        <f>IF(C50="",1,IF(C65 = 1,1/4,IF(C65=2,1/2,IF(C65=3,3/4,1))))</f>
        <v>1</v>
      </c>
      <c r="D73">
        <f t="shared" ref="D73:AH73" si="333">IF(D50="",1,IF(D65 = 1,1/4,IF(D65=2,1/2,IF(D65=3,3/4,1))))</f>
        <v>1</v>
      </c>
      <c r="E73">
        <f t="shared" si="333"/>
        <v>1</v>
      </c>
      <c r="F73">
        <f t="shared" si="333"/>
        <v>1</v>
      </c>
      <c r="G73">
        <f t="shared" si="333"/>
        <v>1</v>
      </c>
      <c r="H73">
        <f t="shared" si="333"/>
        <v>1</v>
      </c>
      <c r="I73">
        <f t="shared" si="333"/>
        <v>1</v>
      </c>
      <c r="J73">
        <f t="shared" si="333"/>
        <v>1</v>
      </c>
      <c r="K73">
        <f t="shared" si="333"/>
        <v>1</v>
      </c>
      <c r="L73">
        <f t="shared" si="333"/>
        <v>1</v>
      </c>
      <c r="M73">
        <f t="shared" si="333"/>
        <v>1</v>
      </c>
      <c r="N73">
        <f t="shared" si="333"/>
        <v>1</v>
      </c>
      <c r="O73">
        <f t="shared" si="333"/>
        <v>1</v>
      </c>
      <c r="P73">
        <f t="shared" si="333"/>
        <v>1</v>
      </c>
      <c r="Q73">
        <f t="shared" si="333"/>
        <v>1</v>
      </c>
      <c r="R73">
        <f t="shared" si="333"/>
        <v>1</v>
      </c>
      <c r="S73">
        <f t="shared" si="333"/>
        <v>1</v>
      </c>
      <c r="T73">
        <f t="shared" si="333"/>
        <v>1</v>
      </c>
      <c r="U73">
        <f t="shared" si="333"/>
        <v>1</v>
      </c>
      <c r="V73">
        <f t="shared" si="333"/>
        <v>1</v>
      </c>
      <c r="W73">
        <f t="shared" si="333"/>
        <v>1</v>
      </c>
      <c r="X73">
        <f t="shared" si="333"/>
        <v>1</v>
      </c>
      <c r="Y73">
        <f t="shared" si="333"/>
        <v>1</v>
      </c>
      <c r="Z73">
        <f t="shared" si="333"/>
        <v>1</v>
      </c>
      <c r="AA73">
        <f t="shared" si="333"/>
        <v>1</v>
      </c>
      <c r="AB73">
        <f t="shared" si="333"/>
        <v>1</v>
      </c>
      <c r="AC73">
        <f t="shared" si="333"/>
        <v>1</v>
      </c>
      <c r="AD73">
        <f t="shared" si="333"/>
        <v>1</v>
      </c>
      <c r="AE73">
        <f t="shared" si="333"/>
        <v>1</v>
      </c>
      <c r="AF73">
        <f t="shared" si="333"/>
        <v>1</v>
      </c>
      <c r="AG73">
        <f t="shared" si="333"/>
        <v>1</v>
      </c>
      <c r="AH73">
        <f t="shared" si="333"/>
        <v>1</v>
      </c>
      <c r="AI73">
        <v>65</v>
      </c>
    </row>
    <row r="74" spans="1:35" x14ac:dyDescent="0.25">
      <c r="A74" t="s">
        <v>60</v>
      </c>
      <c r="B74">
        <f>$C$69*B70</f>
        <v>0</v>
      </c>
      <c r="C74">
        <f>ROUNDUP(C$69/978000000*$D$69,0)+1</f>
        <v>1</v>
      </c>
      <c r="D74">
        <v>1</v>
      </c>
      <c r="E74" s="1" t="e">
        <f>ROUND(B3,0)</f>
        <v>#VALUE!</v>
      </c>
      <c r="F74" s="1" t="e">
        <f>IF(E74&gt;CALC!$D$19,CALC!$D$19,IF(E74&lt;CALC!$D$17,"ERROR",E74))</f>
        <v>#VALUE!</v>
      </c>
      <c r="G74" s="1" t="e">
        <f>$F74+F$79</f>
        <v>#VALUE!</v>
      </c>
      <c r="H74" s="1" t="e">
        <f t="shared" ref="H74:L74" si="334">$F74+G$79</f>
        <v>#VALUE!</v>
      </c>
      <c r="I74" s="1" t="e">
        <f t="shared" si="334"/>
        <v>#VALUE!</v>
      </c>
      <c r="J74" s="1" t="e">
        <f t="shared" si="334"/>
        <v>#VALUE!</v>
      </c>
      <c r="K74" s="1" t="e">
        <f t="shared" si="334"/>
        <v>#VALUE!</v>
      </c>
      <c r="L74" s="1" t="e">
        <f t="shared" si="334"/>
        <v>#VALUE!</v>
      </c>
      <c r="M74" s="1" t="e">
        <f>IF(F74="ERROR","Too low mT°. No recommendation for PCR",CONCATENATE("1 x ",G74,"°C, 2 x ",H74,"°C, 8 x ",I74,"°C, 8 x ",K74,"°C and 13 x ",L74,"°C."))</f>
        <v>#VALUE!</v>
      </c>
    </row>
    <row r="75" spans="1:35" x14ac:dyDescent="0.25">
      <c r="A75" t="s">
        <v>61</v>
      </c>
      <c r="B75">
        <f t="shared" ref="B75:B77" si="335">$C$69*B71</f>
        <v>0</v>
      </c>
      <c r="C75">
        <f t="shared" ref="C75:C77" si="336">ROUNDUP(C$69/978000000*$D$69,0)+1</f>
        <v>1</v>
      </c>
      <c r="D75">
        <v>1</v>
      </c>
      <c r="E75" s="1" t="e">
        <f>ROUND(B19,0)</f>
        <v>#VALUE!</v>
      </c>
      <c r="F75" s="1" t="e">
        <f>IF(E75&gt;CALC!$D$19,CALC!$D$19,IF(E75&lt;CALC!$D$17,"ERROR",E75))</f>
        <v>#VALUE!</v>
      </c>
      <c r="G75" s="1" t="e">
        <f t="shared" ref="G75:L75" si="337">$F75+F$79</f>
        <v>#VALUE!</v>
      </c>
      <c r="H75" s="1" t="e">
        <f t="shared" si="337"/>
        <v>#VALUE!</v>
      </c>
      <c r="I75" s="1" t="e">
        <f t="shared" si="337"/>
        <v>#VALUE!</v>
      </c>
      <c r="J75" s="1" t="e">
        <f t="shared" si="337"/>
        <v>#VALUE!</v>
      </c>
      <c r="K75" s="1" t="e">
        <f t="shared" si="337"/>
        <v>#VALUE!</v>
      </c>
      <c r="L75" s="1" t="e">
        <f t="shared" si="337"/>
        <v>#VALUE!</v>
      </c>
      <c r="M75" s="1" t="e">
        <f t="shared" ref="M75:M77" si="338">IF(F75="ERROR","Too low mT°. No recommendation for PCR",CONCATENATE("1 x ",G75,"°C, 2 x ",H75,"°C, 8 x ",I75,"°C, 8 x ",K75,"°C and 13 x ",L75,"°C."))</f>
        <v>#VALUE!</v>
      </c>
    </row>
    <row r="76" spans="1:35" x14ac:dyDescent="0.25">
      <c r="A76" t="s">
        <v>62</v>
      </c>
      <c r="B76">
        <f t="shared" si="335"/>
        <v>0</v>
      </c>
      <c r="C76">
        <f t="shared" si="336"/>
        <v>1</v>
      </c>
      <c r="D76">
        <v>1</v>
      </c>
      <c r="E76" s="1" t="e">
        <f>ROUND(B35,0)</f>
        <v>#VALUE!</v>
      </c>
      <c r="F76" s="1" t="e">
        <f>IF(E76&gt;CALC!$D$19,CALC!$D$19,IF(E76&lt;CALC!$D$17,"ERROR",E76))</f>
        <v>#VALUE!</v>
      </c>
      <c r="G76" s="1" t="e">
        <f t="shared" ref="G76:L76" si="339">$F76+F$79</f>
        <v>#VALUE!</v>
      </c>
      <c r="H76" s="1" t="e">
        <f t="shared" si="339"/>
        <v>#VALUE!</v>
      </c>
      <c r="I76" s="1" t="e">
        <f t="shared" si="339"/>
        <v>#VALUE!</v>
      </c>
      <c r="J76" s="1" t="e">
        <f t="shared" si="339"/>
        <v>#VALUE!</v>
      </c>
      <c r="K76" s="1" t="e">
        <f t="shared" si="339"/>
        <v>#VALUE!</v>
      </c>
      <c r="L76" s="1" t="e">
        <f t="shared" si="339"/>
        <v>#VALUE!</v>
      </c>
      <c r="M76" s="1" t="e">
        <f t="shared" si="338"/>
        <v>#VALUE!</v>
      </c>
    </row>
    <row r="77" spans="1:35" x14ac:dyDescent="0.25">
      <c r="A77" t="s">
        <v>63</v>
      </c>
      <c r="B77">
        <f t="shared" si="335"/>
        <v>0</v>
      </c>
      <c r="C77">
        <f t="shared" si="336"/>
        <v>1</v>
      </c>
      <c r="D77">
        <v>1</v>
      </c>
      <c r="E77" s="1" t="e">
        <f>ROUND(B51,0)</f>
        <v>#VALUE!</v>
      </c>
      <c r="F77" s="1" t="e">
        <f>IF(E77&gt;CALC!$D$19,CALC!$D$19,IF(E77&lt;CALC!$D$17,"ERROR",E77))</f>
        <v>#VALUE!</v>
      </c>
      <c r="G77" s="1" t="e">
        <f t="shared" ref="G77:L77" si="340">$F77+F$79</f>
        <v>#VALUE!</v>
      </c>
      <c r="H77" s="1" t="e">
        <f t="shared" si="340"/>
        <v>#VALUE!</v>
      </c>
      <c r="I77" s="1" t="e">
        <f t="shared" si="340"/>
        <v>#VALUE!</v>
      </c>
      <c r="J77" s="1" t="e">
        <f t="shared" si="340"/>
        <v>#VALUE!</v>
      </c>
      <c r="K77" s="1" t="e">
        <f t="shared" si="340"/>
        <v>#VALUE!</v>
      </c>
      <c r="L77" s="1" t="e">
        <f t="shared" si="340"/>
        <v>#VALUE!</v>
      </c>
      <c r="M77" s="1" t="e">
        <f t="shared" si="338"/>
        <v>#VALUE!</v>
      </c>
    </row>
    <row r="78" spans="1:35" x14ac:dyDescent="0.25">
      <c r="F78">
        <v>1</v>
      </c>
      <c r="G78">
        <v>2</v>
      </c>
      <c r="H78">
        <v>3</v>
      </c>
      <c r="I78">
        <v>5</v>
      </c>
      <c r="J78">
        <v>8</v>
      </c>
      <c r="K78">
        <v>13</v>
      </c>
    </row>
    <row r="79" spans="1:35" x14ac:dyDescent="0.25">
      <c r="F79">
        <v>2</v>
      </c>
      <c r="G79">
        <v>1</v>
      </c>
      <c r="H79">
        <v>0</v>
      </c>
      <c r="I79">
        <v>0</v>
      </c>
      <c r="J79">
        <v>-1</v>
      </c>
      <c r="K79">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workbookViewId="0">
      <selection activeCell="J9" sqref="J9"/>
    </sheetView>
  </sheetViews>
  <sheetFormatPr baseColWidth="10" defaultRowHeight="15" x14ac:dyDescent="0.25"/>
  <cols>
    <col min="1" max="1" width="5.7109375" bestFit="1" customWidth="1"/>
    <col min="2" max="2" width="2.85546875" bestFit="1" customWidth="1"/>
    <col min="3" max="6" width="2.28515625" bestFit="1" customWidth="1"/>
  </cols>
  <sheetData>
    <row r="1" spans="1:13" x14ac:dyDescent="0.25">
      <c r="A1" t="s">
        <v>0</v>
      </c>
      <c r="B1" t="s">
        <v>0</v>
      </c>
      <c r="C1" t="s">
        <v>0</v>
      </c>
      <c r="D1" t="s">
        <v>0</v>
      </c>
      <c r="E1" t="s">
        <v>0</v>
      </c>
      <c r="F1" t="s">
        <v>0</v>
      </c>
      <c r="H1">
        <f>IF(ISERROR(FIND(C1,A1,1)),0,LEN(A1))</f>
        <v>1</v>
      </c>
      <c r="J1" t="s">
        <v>29</v>
      </c>
      <c r="K1">
        <v>2</v>
      </c>
      <c r="L1" t="s">
        <v>28</v>
      </c>
      <c r="M1" s="3">
        <f>1-1/32</f>
        <v>0.96875</v>
      </c>
    </row>
    <row r="2" spans="1:13" x14ac:dyDescent="0.25">
      <c r="A2" t="s">
        <v>2</v>
      </c>
      <c r="B2" t="s">
        <v>2</v>
      </c>
      <c r="C2" t="s">
        <v>0</v>
      </c>
      <c r="D2" t="s">
        <v>0</v>
      </c>
      <c r="E2" t="s">
        <v>0</v>
      </c>
      <c r="F2" t="s">
        <v>0</v>
      </c>
      <c r="H2">
        <f t="shared" ref="H2:H46" si="0">IF(ISERROR(FIND(C2,A2,1)),0,LEN(A2))</f>
        <v>0</v>
      </c>
      <c r="J2">
        <v>1</v>
      </c>
      <c r="K2">
        <f>SUM(J$2:J2)</f>
        <v>1</v>
      </c>
      <c r="L2">
        <v>1</v>
      </c>
      <c r="M2" s="3">
        <f>M1</f>
        <v>0.96875</v>
      </c>
    </row>
    <row r="3" spans="1:13" x14ac:dyDescent="0.25">
      <c r="A3" t="s">
        <v>3</v>
      </c>
      <c r="B3" t="s">
        <v>3</v>
      </c>
      <c r="C3" t="s">
        <v>0</v>
      </c>
      <c r="D3" t="s">
        <v>0</v>
      </c>
      <c r="E3" t="s">
        <v>0</v>
      </c>
      <c r="F3" t="s">
        <v>0</v>
      </c>
      <c r="H3">
        <f t="shared" si="0"/>
        <v>0</v>
      </c>
      <c r="J3">
        <v>2</v>
      </c>
      <c r="K3">
        <f>SUM(J$2:J3)</f>
        <v>3</v>
      </c>
      <c r="L3">
        <f>L2*K$1</f>
        <v>2</v>
      </c>
      <c r="M3" s="3">
        <f>POWER(M$1,L3)</f>
        <v>0.9384765625</v>
      </c>
    </row>
    <row r="4" spans="1:13" x14ac:dyDescent="0.25">
      <c r="A4" t="s">
        <v>4</v>
      </c>
      <c r="B4" t="s">
        <v>4</v>
      </c>
      <c r="C4" t="s">
        <v>0</v>
      </c>
      <c r="D4" t="s">
        <v>0</v>
      </c>
      <c r="E4" t="s">
        <v>0</v>
      </c>
      <c r="F4" t="s">
        <v>0</v>
      </c>
      <c r="H4">
        <f t="shared" si="0"/>
        <v>0</v>
      </c>
      <c r="J4">
        <f>J2+J3</f>
        <v>3</v>
      </c>
      <c r="K4">
        <f>SUM(J$2:J4)</f>
        <v>6</v>
      </c>
      <c r="L4">
        <f t="shared" ref="L4:L8" si="1">L3*K$1</f>
        <v>4</v>
      </c>
      <c r="M4" s="3">
        <f t="shared" ref="M4:M8" si="2">POWER(M$1,L4)</f>
        <v>0.88073825836181641</v>
      </c>
    </row>
    <row r="5" spans="1:13" x14ac:dyDescent="0.25">
      <c r="A5" t="s">
        <v>6</v>
      </c>
      <c r="B5" t="s">
        <v>7</v>
      </c>
      <c r="C5" t="s">
        <v>0</v>
      </c>
      <c r="D5" t="s">
        <v>0</v>
      </c>
      <c r="E5" t="s">
        <v>0</v>
      </c>
      <c r="F5" t="s">
        <v>0</v>
      </c>
      <c r="H5">
        <f t="shared" si="0"/>
        <v>2</v>
      </c>
      <c r="J5">
        <f t="shared" ref="J5:J8" si="3">J3+J4</f>
        <v>5</v>
      </c>
      <c r="K5">
        <f>SUM(J$2:J5)</f>
        <v>11</v>
      </c>
      <c r="L5">
        <f t="shared" si="1"/>
        <v>8</v>
      </c>
      <c r="M5" s="3">
        <f t="shared" si="2"/>
        <v>0.77569987974220567</v>
      </c>
    </row>
    <row r="6" spans="1:13" x14ac:dyDescent="0.25">
      <c r="A6" t="s">
        <v>8</v>
      </c>
      <c r="B6" t="s">
        <v>5</v>
      </c>
      <c r="C6" t="s">
        <v>0</v>
      </c>
      <c r="D6" t="s">
        <v>0</v>
      </c>
      <c r="E6" t="s">
        <v>0</v>
      </c>
      <c r="F6" t="s">
        <v>0</v>
      </c>
      <c r="H6">
        <f t="shared" si="0"/>
        <v>2</v>
      </c>
      <c r="J6">
        <f t="shared" si="3"/>
        <v>8</v>
      </c>
      <c r="K6">
        <f>SUM(J$2:J6)</f>
        <v>19</v>
      </c>
      <c r="L6">
        <f t="shared" si="1"/>
        <v>16</v>
      </c>
      <c r="M6" s="3">
        <f t="shared" si="2"/>
        <v>0.60171030343207232</v>
      </c>
    </row>
    <row r="7" spans="1:13" x14ac:dyDescent="0.25">
      <c r="A7" t="s">
        <v>9</v>
      </c>
      <c r="B7" t="s">
        <v>15</v>
      </c>
      <c r="C7" t="s">
        <v>0</v>
      </c>
      <c r="D7" t="s">
        <v>0</v>
      </c>
      <c r="E7" t="s">
        <v>0</v>
      </c>
      <c r="F7" t="s">
        <v>0</v>
      </c>
      <c r="H7">
        <f t="shared" si="0"/>
        <v>2</v>
      </c>
      <c r="J7">
        <f t="shared" si="3"/>
        <v>13</v>
      </c>
      <c r="K7">
        <f>SUM(J$2:J7)</f>
        <v>32</v>
      </c>
      <c r="L7">
        <f t="shared" si="1"/>
        <v>32</v>
      </c>
      <c r="M7" s="3">
        <f t="shared" si="2"/>
        <v>0.36205528925631653</v>
      </c>
    </row>
    <row r="8" spans="1:13" x14ac:dyDescent="0.25">
      <c r="A8" t="s">
        <v>10</v>
      </c>
      <c r="B8" t="s">
        <v>11</v>
      </c>
      <c r="C8" t="s">
        <v>0</v>
      </c>
      <c r="D8" t="s">
        <v>0</v>
      </c>
      <c r="E8" t="s">
        <v>0</v>
      </c>
      <c r="F8" t="s">
        <v>0</v>
      </c>
      <c r="H8">
        <f t="shared" si="0"/>
        <v>0</v>
      </c>
      <c r="J8">
        <f t="shared" si="3"/>
        <v>21</v>
      </c>
      <c r="K8">
        <f>SUM(J$2:J8)</f>
        <v>53</v>
      </c>
      <c r="L8">
        <f t="shared" si="1"/>
        <v>64</v>
      </c>
      <c r="M8" s="3">
        <f t="shared" si="2"/>
        <v>0.13108403247847503</v>
      </c>
    </row>
    <row r="9" spans="1:13" x14ac:dyDescent="0.25">
      <c r="A9" t="s">
        <v>12</v>
      </c>
      <c r="B9" t="s">
        <v>13</v>
      </c>
      <c r="C9" t="s">
        <v>0</v>
      </c>
      <c r="D9" t="s">
        <v>0</v>
      </c>
      <c r="E9" t="s">
        <v>0</v>
      </c>
      <c r="F9" t="s">
        <v>0</v>
      </c>
      <c r="H9">
        <f t="shared" si="0"/>
        <v>0</v>
      </c>
    </row>
    <row r="10" spans="1:13" x14ac:dyDescent="0.25">
      <c r="A10" t="s">
        <v>14</v>
      </c>
      <c r="B10" t="s">
        <v>16</v>
      </c>
      <c r="C10" t="s">
        <v>0</v>
      </c>
      <c r="D10" t="s">
        <v>0</v>
      </c>
      <c r="E10" t="s">
        <v>0</v>
      </c>
      <c r="F10" t="s">
        <v>0</v>
      </c>
      <c r="H10">
        <f t="shared" si="0"/>
        <v>0</v>
      </c>
    </row>
    <row r="11" spans="1:13" x14ac:dyDescent="0.25">
      <c r="A11" t="s">
        <v>17</v>
      </c>
      <c r="B11" t="s">
        <v>23</v>
      </c>
      <c r="C11" t="s">
        <v>0</v>
      </c>
      <c r="D11" t="s">
        <v>0</v>
      </c>
      <c r="E11" t="s">
        <v>0</v>
      </c>
      <c r="F11" t="s">
        <v>0</v>
      </c>
      <c r="H11">
        <f t="shared" si="0"/>
        <v>3</v>
      </c>
    </row>
    <row r="12" spans="1:13" x14ac:dyDescent="0.25">
      <c r="A12" t="s">
        <v>18</v>
      </c>
      <c r="B12" t="s">
        <v>24</v>
      </c>
      <c r="C12" t="s">
        <v>0</v>
      </c>
      <c r="D12" t="s">
        <v>0</v>
      </c>
      <c r="E12" t="s">
        <v>0</v>
      </c>
      <c r="F12" t="s">
        <v>0</v>
      </c>
      <c r="H12">
        <f t="shared" si="0"/>
        <v>3</v>
      </c>
    </row>
    <row r="13" spans="1:13" x14ac:dyDescent="0.25">
      <c r="A13" t="s">
        <v>19</v>
      </c>
      <c r="B13" t="s">
        <v>25</v>
      </c>
      <c r="C13" t="s">
        <v>0</v>
      </c>
      <c r="D13" t="s">
        <v>0</v>
      </c>
      <c r="E13" t="s">
        <v>0</v>
      </c>
      <c r="F13" t="s">
        <v>0</v>
      </c>
      <c r="H13">
        <f t="shared" si="0"/>
        <v>3</v>
      </c>
    </row>
    <row r="14" spans="1:13" x14ac:dyDescent="0.25">
      <c r="A14" t="s">
        <v>20</v>
      </c>
      <c r="B14" t="s">
        <v>26</v>
      </c>
      <c r="C14" t="s">
        <v>0</v>
      </c>
      <c r="D14" t="s">
        <v>0</v>
      </c>
      <c r="E14" t="s">
        <v>0</v>
      </c>
      <c r="F14" t="s">
        <v>0</v>
      </c>
      <c r="H14">
        <f t="shared" si="0"/>
        <v>0</v>
      </c>
    </row>
    <row r="15" spans="1:13" x14ac:dyDescent="0.25">
      <c r="A15" t="s">
        <v>21</v>
      </c>
      <c r="B15" t="s">
        <v>22</v>
      </c>
      <c r="C15" t="s">
        <v>0</v>
      </c>
      <c r="D15" t="s">
        <v>0</v>
      </c>
      <c r="E15" t="s">
        <v>0</v>
      </c>
      <c r="F15" t="s">
        <v>0</v>
      </c>
      <c r="H15">
        <f t="shared" si="0"/>
        <v>4</v>
      </c>
    </row>
    <row r="16" spans="1:13" x14ac:dyDescent="0.25">
      <c r="A16" t="s">
        <v>0</v>
      </c>
      <c r="B16" t="s">
        <v>0</v>
      </c>
      <c r="C16" t="s">
        <v>2</v>
      </c>
      <c r="D16" t="s">
        <v>2</v>
      </c>
      <c r="E16" t="s">
        <v>2</v>
      </c>
      <c r="F16" t="s">
        <v>2</v>
      </c>
      <c r="H16">
        <f t="shared" si="0"/>
        <v>0</v>
      </c>
    </row>
    <row r="17" spans="1:8" x14ac:dyDescent="0.25">
      <c r="A17" t="s">
        <v>2</v>
      </c>
      <c r="B17" t="s">
        <v>2</v>
      </c>
      <c r="C17" t="s">
        <v>2</v>
      </c>
      <c r="D17" t="s">
        <v>2</v>
      </c>
      <c r="E17" t="s">
        <v>2</v>
      </c>
      <c r="F17" t="s">
        <v>2</v>
      </c>
      <c r="H17">
        <f t="shared" si="0"/>
        <v>1</v>
      </c>
    </row>
    <row r="18" spans="1:8" x14ac:dyDescent="0.25">
      <c r="A18" t="s">
        <v>3</v>
      </c>
      <c r="B18" t="s">
        <v>3</v>
      </c>
      <c r="C18" t="s">
        <v>2</v>
      </c>
      <c r="D18" t="s">
        <v>2</v>
      </c>
      <c r="E18" t="s">
        <v>2</v>
      </c>
      <c r="F18" t="s">
        <v>2</v>
      </c>
      <c r="H18">
        <f t="shared" si="0"/>
        <v>0</v>
      </c>
    </row>
    <row r="19" spans="1:8" x14ac:dyDescent="0.25">
      <c r="A19" t="s">
        <v>4</v>
      </c>
      <c r="B19" t="s">
        <v>4</v>
      </c>
      <c r="C19" t="s">
        <v>2</v>
      </c>
      <c r="D19" t="s">
        <v>2</v>
      </c>
      <c r="E19" t="s">
        <v>2</v>
      </c>
      <c r="F19" t="s">
        <v>2</v>
      </c>
      <c r="H19">
        <f t="shared" si="0"/>
        <v>0</v>
      </c>
    </row>
    <row r="20" spans="1:8" x14ac:dyDescent="0.25">
      <c r="A20" t="s">
        <v>6</v>
      </c>
      <c r="B20" t="s">
        <v>7</v>
      </c>
      <c r="C20" t="s">
        <v>2</v>
      </c>
      <c r="D20" t="s">
        <v>2</v>
      </c>
      <c r="E20" t="s">
        <v>2</v>
      </c>
      <c r="F20" t="s">
        <v>2</v>
      </c>
      <c r="H20">
        <f t="shared" si="0"/>
        <v>2</v>
      </c>
    </row>
    <row r="21" spans="1:8" x14ac:dyDescent="0.25">
      <c r="A21" t="s">
        <v>8</v>
      </c>
      <c r="B21" t="s">
        <v>5</v>
      </c>
      <c r="C21" t="s">
        <v>2</v>
      </c>
      <c r="D21" t="s">
        <v>2</v>
      </c>
      <c r="E21" t="s">
        <v>2</v>
      </c>
      <c r="F21" t="s">
        <v>2</v>
      </c>
      <c r="H21">
        <f t="shared" si="0"/>
        <v>0</v>
      </c>
    </row>
    <row r="22" spans="1:8" x14ac:dyDescent="0.25">
      <c r="A22" t="s">
        <v>9</v>
      </c>
      <c r="B22" t="s">
        <v>15</v>
      </c>
      <c r="C22" t="s">
        <v>2</v>
      </c>
      <c r="D22" t="s">
        <v>2</v>
      </c>
      <c r="E22" t="s">
        <v>2</v>
      </c>
      <c r="F22" t="s">
        <v>2</v>
      </c>
      <c r="H22">
        <f t="shared" si="0"/>
        <v>0</v>
      </c>
    </row>
    <row r="23" spans="1:8" x14ac:dyDescent="0.25">
      <c r="A23" t="s">
        <v>10</v>
      </c>
      <c r="B23" t="s">
        <v>11</v>
      </c>
      <c r="C23" t="s">
        <v>2</v>
      </c>
      <c r="D23" t="s">
        <v>2</v>
      </c>
      <c r="E23" t="s">
        <v>2</v>
      </c>
      <c r="F23" t="s">
        <v>2</v>
      </c>
      <c r="H23">
        <f t="shared" si="0"/>
        <v>2</v>
      </c>
    </row>
    <row r="24" spans="1:8" x14ac:dyDescent="0.25">
      <c r="A24" t="s">
        <v>12</v>
      </c>
      <c r="B24" t="s">
        <v>13</v>
      </c>
      <c r="C24" t="s">
        <v>2</v>
      </c>
      <c r="D24" t="s">
        <v>2</v>
      </c>
      <c r="E24" t="s">
        <v>2</v>
      </c>
      <c r="F24" t="s">
        <v>2</v>
      </c>
      <c r="H24">
        <f t="shared" si="0"/>
        <v>2</v>
      </c>
    </row>
    <row r="25" spans="1:8" x14ac:dyDescent="0.25">
      <c r="A25" t="s">
        <v>14</v>
      </c>
      <c r="B25" t="s">
        <v>16</v>
      </c>
      <c r="C25" t="s">
        <v>2</v>
      </c>
      <c r="D25" t="s">
        <v>2</v>
      </c>
      <c r="E25" t="s">
        <v>2</v>
      </c>
      <c r="F25" t="s">
        <v>2</v>
      </c>
      <c r="H25">
        <f t="shared" si="0"/>
        <v>0</v>
      </c>
    </row>
    <row r="26" spans="1:8" x14ac:dyDescent="0.25">
      <c r="A26" t="s">
        <v>17</v>
      </c>
      <c r="B26" t="s">
        <v>23</v>
      </c>
      <c r="C26" t="s">
        <v>2</v>
      </c>
      <c r="D26" t="s">
        <v>2</v>
      </c>
      <c r="E26" t="s">
        <v>2</v>
      </c>
      <c r="F26" t="s">
        <v>2</v>
      </c>
      <c r="H26">
        <f t="shared" si="0"/>
        <v>3</v>
      </c>
    </row>
    <row r="27" spans="1:8" x14ac:dyDescent="0.25">
      <c r="A27" t="s">
        <v>18</v>
      </c>
      <c r="B27" t="s">
        <v>24</v>
      </c>
      <c r="C27" t="s">
        <v>2</v>
      </c>
      <c r="D27" t="s">
        <v>2</v>
      </c>
      <c r="E27" t="s">
        <v>2</v>
      </c>
      <c r="F27" t="s">
        <v>2</v>
      </c>
      <c r="H27">
        <f t="shared" si="0"/>
        <v>3</v>
      </c>
    </row>
    <row r="28" spans="1:8" x14ac:dyDescent="0.25">
      <c r="A28" t="s">
        <v>19</v>
      </c>
      <c r="B28" t="s">
        <v>25</v>
      </c>
      <c r="C28" t="s">
        <v>2</v>
      </c>
      <c r="D28" t="s">
        <v>2</v>
      </c>
      <c r="E28" t="s">
        <v>2</v>
      </c>
      <c r="F28" t="s">
        <v>2</v>
      </c>
      <c r="H28">
        <f t="shared" si="0"/>
        <v>0</v>
      </c>
    </row>
    <row r="29" spans="1:8" x14ac:dyDescent="0.25">
      <c r="A29" t="s">
        <v>20</v>
      </c>
      <c r="B29" t="s">
        <v>26</v>
      </c>
      <c r="C29" t="s">
        <v>2</v>
      </c>
      <c r="D29" t="s">
        <v>2</v>
      </c>
      <c r="E29" t="s">
        <v>2</v>
      </c>
      <c r="F29" t="s">
        <v>2</v>
      </c>
      <c r="H29">
        <f t="shared" si="0"/>
        <v>3</v>
      </c>
    </row>
    <row r="30" spans="1:8" x14ac:dyDescent="0.25">
      <c r="A30" t="s">
        <v>21</v>
      </c>
      <c r="B30" t="s">
        <v>22</v>
      </c>
      <c r="C30" t="s">
        <v>2</v>
      </c>
      <c r="D30" t="s">
        <v>2</v>
      </c>
      <c r="E30" t="s">
        <v>2</v>
      </c>
      <c r="F30" t="s">
        <v>2</v>
      </c>
      <c r="H30">
        <f t="shared" si="0"/>
        <v>4</v>
      </c>
    </row>
    <row r="31" spans="1:8" x14ac:dyDescent="0.25">
      <c r="A31" t="s">
        <v>0</v>
      </c>
      <c r="B31" t="s">
        <v>0</v>
      </c>
      <c r="C31" t="s">
        <v>3</v>
      </c>
      <c r="D31" t="s">
        <v>3</v>
      </c>
      <c r="E31" t="s">
        <v>3</v>
      </c>
      <c r="F31" t="s">
        <v>3</v>
      </c>
      <c r="H31">
        <f t="shared" si="0"/>
        <v>0</v>
      </c>
    </row>
    <row r="32" spans="1:8" x14ac:dyDescent="0.25">
      <c r="A32" t="s">
        <v>2</v>
      </c>
      <c r="B32" t="s">
        <v>2</v>
      </c>
      <c r="C32" t="s">
        <v>3</v>
      </c>
      <c r="D32" t="s">
        <v>3</v>
      </c>
      <c r="E32" t="s">
        <v>3</v>
      </c>
      <c r="F32" t="s">
        <v>3</v>
      </c>
      <c r="H32">
        <f t="shared" si="0"/>
        <v>0</v>
      </c>
    </row>
    <row r="33" spans="1:8" x14ac:dyDescent="0.25">
      <c r="A33" t="s">
        <v>3</v>
      </c>
      <c r="B33" t="s">
        <v>3</v>
      </c>
      <c r="C33" t="s">
        <v>3</v>
      </c>
      <c r="D33" t="s">
        <v>3</v>
      </c>
      <c r="E33" t="s">
        <v>3</v>
      </c>
      <c r="F33" t="s">
        <v>3</v>
      </c>
      <c r="H33">
        <f t="shared" si="0"/>
        <v>1</v>
      </c>
    </row>
    <row r="34" spans="1:8" x14ac:dyDescent="0.25">
      <c r="A34" t="s">
        <v>4</v>
      </c>
      <c r="B34" t="s">
        <v>4</v>
      </c>
      <c r="C34" t="s">
        <v>3</v>
      </c>
      <c r="D34" t="s">
        <v>3</v>
      </c>
      <c r="E34" t="s">
        <v>3</v>
      </c>
      <c r="F34" t="s">
        <v>3</v>
      </c>
      <c r="H34">
        <f t="shared" si="0"/>
        <v>0</v>
      </c>
    </row>
    <row r="35" spans="1:8" x14ac:dyDescent="0.25">
      <c r="A35" t="s">
        <v>6</v>
      </c>
      <c r="B35" t="s">
        <v>7</v>
      </c>
      <c r="C35" t="s">
        <v>3</v>
      </c>
      <c r="D35" t="s">
        <v>3</v>
      </c>
      <c r="E35" t="s">
        <v>3</v>
      </c>
      <c r="F35" t="s">
        <v>3</v>
      </c>
      <c r="H35">
        <f t="shared" si="0"/>
        <v>0</v>
      </c>
    </row>
    <row r="36" spans="1:8" x14ac:dyDescent="0.25">
      <c r="A36" t="s">
        <v>8</v>
      </c>
      <c r="B36" t="s">
        <v>5</v>
      </c>
      <c r="C36" t="s">
        <v>3</v>
      </c>
      <c r="D36" t="s">
        <v>3</v>
      </c>
      <c r="E36" t="s">
        <v>3</v>
      </c>
      <c r="F36" t="s">
        <v>3</v>
      </c>
      <c r="H36">
        <f t="shared" si="0"/>
        <v>2</v>
      </c>
    </row>
    <row r="37" spans="1:8" x14ac:dyDescent="0.25">
      <c r="A37" t="s">
        <v>9</v>
      </c>
      <c r="B37" t="s">
        <v>15</v>
      </c>
      <c r="C37" t="s">
        <v>3</v>
      </c>
      <c r="D37" t="s">
        <v>3</v>
      </c>
      <c r="E37" t="s">
        <v>3</v>
      </c>
      <c r="F37" t="s">
        <v>3</v>
      </c>
      <c r="H37">
        <f t="shared" si="0"/>
        <v>0</v>
      </c>
    </row>
    <row r="38" spans="1:8" x14ac:dyDescent="0.25">
      <c r="A38" t="s">
        <v>10</v>
      </c>
      <c r="B38" t="s">
        <v>11</v>
      </c>
      <c r="C38" t="s">
        <v>3</v>
      </c>
      <c r="D38" t="s">
        <v>3</v>
      </c>
      <c r="E38" t="s">
        <v>3</v>
      </c>
      <c r="F38" t="s">
        <v>3</v>
      </c>
      <c r="H38">
        <f t="shared" si="0"/>
        <v>2</v>
      </c>
    </row>
    <row r="39" spans="1:8" x14ac:dyDescent="0.25">
      <c r="A39" t="s">
        <v>12</v>
      </c>
      <c r="B39" t="s">
        <v>13</v>
      </c>
      <c r="C39" t="s">
        <v>3</v>
      </c>
      <c r="D39" t="s">
        <v>3</v>
      </c>
      <c r="E39" t="s">
        <v>3</v>
      </c>
      <c r="F39" t="s">
        <v>3</v>
      </c>
      <c r="H39">
        <f t="shared" si="0"/>
        <v>0</v>
      </c>
    </row>
    <row r="40" spans="1:8" x14ac:dyDescent="0.25">
      <c r="A40" t="s">
        <v>14</v>
      </c>
      <c r="B40" t="s">
        <v>16</v>
      </c>
      <c r="C40" t="s">
        <v>3</v>
      </c>
      <c r="D40" t="s">
        <v>3</v>
      </c>
      <c r="E40" t="s">
        <v>3</v>
      </c>
      <c r="F40" t="s">
        <v>3</v>
      </c>
      <c r="H40">
        <f t="shared" si="0"/>
        <v>2</v>
      </c>
    </row>
    <row r="41" spans="1:8" x14ac:dyDescent="0.25">
      <c r="A41" t="s">
        <v>17</v>
      </c>
      <c r="B41" t="s">
        <v>23</v>
      </c>
      <c r="C41" t="s">
        <v>3</v>
      </c>
      <c r="D41" t="s">
        <v>3</v>
      </c>
      <c r="E41" t="s">
        <v>3</v>
      </c>
      <c r="F41" t="s">
        <v>3</v>
      </c>
      <c r="H41">
        <f t="shared" si="0"/>
        <v>3</v>
      </c>
    </row>
    <row r="42" spans="1:8" x14ac:dyDescent="0.25">
      <c r="A42" t="s">
        <v>18</v>
      </c>
      <c r="B42" t="s">
        <v>24</v>
      </c>
      <c r="C42" t="s">
        <v>3</v>
      </c>
      <c r="D42" t="s">
        <v>3</v>
      </c>
      <c r="E42" t="s">
        <v>3</v>
      </c>
      <c r="F42" t="s">
        <v>3</v>
      </c>
      <c r="H42">
        <f t="shared" si="0"/>
        <v>0</v>
      </c>
    </row>
    <row r="43" spans="1:8" x14ac:dyDescent="0.25">
      <c r="A43" t="s">
        <v>19</v>
      </c>
      <c r="B43" t="s">
        <v>25</v>
      </c>
      <c r="C43" t="s">
        <v>3</v>
      </c>
      <c r="D43" t="s">
        <v>3</v>
      </c>
      <c r="E43" t="s">
        <v>3</v>
      </c>
      <c r="F43" t="s">
        <v>3</v>
      </c>
      <c r="H43">
        <f t="shared" si="0"/>
        <v>3</v>
      </c>
    </row>
    <row r="44" spans="1:8" x14ac:dyDescent="0.25">
      <c r="A44" t="s">
        <v>20</v>
      </c>
      <c r="B44" t="s">
        <v>26</v>
      </c>
      <c r="C44" t="s">
        <v>3</v>
      </c>
      <c r="D44" t="s">
        <v>3</v>
      </c>
      <c r="E44" t="s">
        <v>3</v>
      </c>
      <c r="F44" t="s">
        <v>3</v>
      </c>
      <c r="H44">
        <f t="shared" si="0"/>
        <v>3</v>
      </c>
    </row>
    <row r="45" spans="1:8" x14ac:dyDescent="0.25">
      <c r="A45" t="s">
        <v>21</v>
      </c>
      <c r="B45" t="s">
        <v>22</v>
      </c>
      <c r="C45" t="s">
        <v>3</v>
      </c>
      <c r="D45" t="s">
        <v>3</v>
      </c>
      <c r="E45" t="s">
        <v>3</v>
      </c>
      <c r="F45" t="s">
        <v>3</v>
      </c>
      <c r="H45">
        <f t="shared" si="0"/>
        <v>4</v>
      </c>
    </row>
    <row r="46" spans="1:8" x14ac:dyDescent="0.25">
      <c r="A46" t="s">
        <v>0</v>
      </c>
      <c r="B46" t="s">
        <v>0</v>
      </c>
      <c r="C46" t="s">
        <v>4</v>
      </c>
      <c r="H46">
        <f t="shared" si="0"/>
        <v>0</v>
      </c>
    </row>
    <row r="47" spans="1:8" x14ac:dyDescent="0.25">
      <c r="A47" t="s">
        <v>2</v>
      </c>
      <c r="B47" t="s">
        <v>2</v>
      </c>
    </row>
    <row r="48" spans="1:8" x14ac:dyDescent="0.25">
      <c r="A48" t="s">
        <v>3</v>
      </c>
      <c r="B48" t="s">
        <v>3</v>
      </c>
    </row>
    <row r="49" spans="1:2" x14ac:dyDescent="0.25">
      <c r="A49" t="s">
        <v>4</v>
      </c>
      <c r="B49" t="s">
        <v>4</v>
      </c>
    </row>
    <row r="50" spans="1:2" x14ac:dyDescent="0.25">
      <c r="A50" t="s">
        <v>6</v>
      </c>
      <c r="B50" t="s">
        <v>7</v>
      </c>
    </row>
    <row r="51" spans="1:2" x14ac:dyDescent="0.25">
      <c r="A51" t="s">
        <v>8</v>
      </c>
      <c r="B51" t="s">
        <v>5</v>
      </c>
    </row>
    <row r="52" spans="1:2" x14ac:dyDescent="0.25">
      <c r="A52" t="s">
        <v>9</v>
      </c>
      <c r="B52" t="s">
        <v>15</v>
      </c>
    </row>
    <row r="53" spans="1:2" x14ac:dyDescent="0.25">
      <c r="A53" t="s">
        <v>10</v>
      </c>
      <c r="B53" t="s">
        <v>11</v>
      </c>
    </row>
    <row r="54" spans="1:2" x14ac:dyDescent="0.25">
      <c r="A54" t="s">
        <v>12</v>
      </c>
      <c r="B54" t="s">
        <v>13</v>
      </c>
    </row>
    <row r="55" spans="1:2" x14ac:dyDescent="0.25">
      <c r="A55" t="s">
        <v>14</v>
      </c>
      <c r="B55" t="s">
        <v>16</v>
      </c>
    </row>
    <row r="56" spans="1:2" x14ac:dyDescent="0.25">
      <c r="A56" t="s">
        <v>17</v>
      </c>
      <c r="B56" t="s">
        <v>23</v>
      </c>
    </row>
    <row r="57" spans="1:2" x14ac:dyDescent="0.25">
      <c r="A57" t="s">
        <v>18</v>
      </c>
      <c r="B57" t="s">
        <v>24</v>
      </c>
    </row>
    <row r="58" spans="1:2" x14ac:dyDescent="0.25">
      <c r="A58" t="s">
        <v>19</v>
      </c>
      <c r="B58" t="s">
        <v>25</v>
      </c>
    </row>
    <row r="59" spans="1:2" x14ac:dyDescent="0.25">
      <c r="A59" t="s">
        <v>20</v>
      </c>
      <c r="B59" t="s">
        <v>26</v>
      </c>
    </row>
    <row r="60" spans="1:2" x14ac:dyDescent="0.25">
      <c r="A60" t="s">
        <v>21</v>
      </c>
      <c r="B60" t="s">
        <v>22</v>
      </c>
    </row>
    <row r="61" spans="1:2" x14ac:dyDescent="0.25">
      <c r="A61" t="s">
        <v>0</v>
      </c>
      <c r="B61" t="s">
        <v>0</v>
      </c>
    </row>
    <row r="62" spans="1:2" x14ac:dyDescent="0.25">
      <c r="A62" t="s">
        <v>2</v>
      </c>
      <c r="B62" t="s">
        <v>2</v>
      </c>
    </row>
    <row r="63" spans="1:2" x14ac:dyDescent="0.25">
      <c r="A63" t="s">
        <v>3</v>
      </c>
      <c r="B63" t="s">
        <v>3</v>
      </c>
    </row>
    <row r="64" spans="1:2" x14ac:dyDescent="0.25">
      <c r="A64" t="s">
        <v>4</v>
      </c>
      <c r="B64" t="s">
        <v>4</v>
      </c>
    </row>
    <row r="65" spans="1:2" x14ac:dyDescent="0.25">
      <c r="A65" t="s">
        <v>6</v>
      </c>
      <c r="B65" t="s">
        <v>7</v>
      </c>
    </row>
    <row r="66" spans="1:2" x14ac:dyDescent="0.25">
      <c r="A66" t="s">
        <v>8</v>
      </c>
      <c r="B66" t="s">
        <v>5</v>
      </c>
    </row>
    <row r="67" spans="1:2" x14ac:dyDescent="0.25">
      <c r="A67" t="s">
        <v>9</v>
      </c>
      <c r="B67" t="s">
        <v>15</v>
      </c>
    </row>
    <row r="68" spans="1:2" x14ac:dyDescent="0.25">
      <c r="A68" t="s">
        <v>10</v>
      </c>
      <c r="B68" t="s">
        <v>11</v>
      </c>
    </row>
    <row r="69" spans="1:2" x14ac:dyDescent="0.25">
      <c r="A69" t="s">
        <v>12</v>
      </c>
      <c r="B69" t="s">
        <v>13</v>
      </c>
    </row>
    <row r="70" spans="1:2" x14ac:dyDescent="0.25">
      <c r="A70" t="s">
        <v>14</v>
      </c>
      <c r="B70" t="s">
        <v>16</v>
      </c>
    </row>
    <row r="71" spans="1:2" x14ac:dyDescent="0.25">
      <c r="A71" t="s">
        <v>17</v>
      </c>
      <c r="B71" t="s">
        <v>23</v>
      </c>
    </row>
    <row r="72" spans="1:2" x14ac:dyDescent="0.25">
      <c r="A72" t="s">
        <v>18</v>
      </c>
      <c r="B72" t="s">
        <v>24</v>
      </c>
    </row>
    <row r="73" spans="1:2" x14ac:dyDescent="0.25">
      <c r="A73" t="s">
        <v>19</v>
      </c>
      <c r="B73" t="s">
        <v>25</v>
      </c>
    </row>
    <row r="74" spans="1:2" x14ac:dyDescent="0.25">
      <c r="A74" t="s">
        <v>20</v>
      </c>
      <c r="B74" t="s">
        <v>26</v>
      </c>
    </row>
    <row r="75" spans="1:2" x14ac:dyDescent="0.25">
      <c r="A75" t="s">
        <v>21</v>
      </c>
      <c r="B75" t="s">
        <v>22</v>
      </c>
    </row>
    <row r="76" spans="1:2" x14ac:dyDescent="0.25">
      <c r="A76" t="s">
        <v>0</v>
      </c>
      <c r="B76" t="s">
        <v>0</v>
      </c>
    </row>
    <row r="77" spans="1:2" x14ac:dyDescent="0.25">
      <c r="A77" t="s">
        <v>2</v>
      </c>
      <c r="B77" t="s">
        <v>2</v>
      </c>
    </row>
    <row r="78" spans="1:2" x14ac:dyDescent="0.25">
      <c r="A78" t="s">
        <v>3</v>
      </c>
      <c r="B78" t="s">
        <v>3</v>
      </c>
    </row>
    <row r="79" spans="1:2" x14ac:dyDescent="0.25">
      <c r="A79" t="s">
        <v>4</v>
      </c>
      <c r="B79" t="s">
        <v>4</v>
      </c>
    </row>
    <row r="80" spans="1:2" x14ac:dyDescent="0.25">
      <c r="A80" t="s">
        <v>6</v>
      </c>
      <c r="B80" t="s">
        <v>7</v>
      </c>
    </row>
    <row r="81" spans="1:2" x14ac:dyDescent="0.25">
      <c r="A81" t="s">
        <v>8</v>
      </c>
      <c r="B81" t="s">
        <v>5</v>
      </c>
    </row>
    <row r="82" spans="1:2" x14ac:dyDescent="0.25">
      <c r="A82" t="s">
        <v>9</v>
      </c>
      <c r="B82" t="s">
        <v>15</v>
      </c>
    </row>
    <row r="83" spans="1:2" x14ac:dyDescent="0.25">
      <c r="A83" t="s">
        <v>10</v>
      </c>
      <c r="B83" t="s">
        <v>11</v>
      </c>
    </row>
    <row r="84" spans="1:2" x14ac:dyDescent="0.25">
      <c r="A84" t="s">
        <v>12</v>
      </c>
      <c r="B84" t="s">
        <v>13</v>
      </c>
    </row>
    <row r="85" spans="1:2" x14ac:dyDescent="0.25">
      <c r="A85" t="s">
        <v>14</v>
      </c>
      <c r="B85" t="s">
        <v>16</v>
      </c>
    </row>
    <row r="86" spans="1:2" x14ac:dyDescent="0.25">
      <c r="A86" t="s">
        <v>17</v>
      </c>
      <c r="B86" t="s">
        <v>23</v>
      </c>
    </row>
    <row r="87" spans="1:2" x14ac:dyDescent="0.25">
      <c r="A87" t="s">
        <v>18</v>
      </c>
      <c r="B87" t="s">
        <v>24</v>
      </c>
    </row>
    <row r="88" spans="1:2" x14ac:dyDescent="0.25">
      <c r="A88" t="s">
        <v>19</v>
      </c>
      <c r="B88" t="s">
        <v>25</v>
      </c>
    </row>
    <row r="89" spans="1:2" x14ac:dyDescent="0.25">
      <c r="A89" t="s">
        <v>20</v>
      </c>
      <c r="B89" t="s">
        <v>26</v>
      </c>
    </row>
    <row r="90" spans="1:2" x14ac:dyDescent="0.25">
      <c r="A90" t="s">
        <v>21</v>
      </c>
      <c r="B90" t="s">
        <v>22</v>
      </c>
    </row>
    <row r="91" spans="1:2" x14ac:dyDescent="0.25">
      <c r="A91" t="s">
        <v>0</v>
      </c>
      <c r="B91" t="s">
        <v>0</v>
      </c>
    </row>
    <row r="92" spans="1:2" x14ac:dyDescent="0.25">
      <c r="A92" t="s">
        <v>2</v>
      </c>
      <c r="B92" t="s">
        <v>2</v>
      </c>
    </row>
    <row r="93" spans="1:2" x14ac:dyDescent="0.25">
      <c r="A93" t="s">
        <v>3</v>
      </c>
      <c r="B93" t="s">
        <v>3</v>
      </c>
    </row>
    <row r="94" spans="1:2" x14ac:dyDescent="0.25">
      <c r="A94" t="s">
        <v>4</v>
      </c>
      <c r="B94" t="s">
        <v>4</v>
      </c>
    </row>
    <row r="95" spans="1:2" x14ac:dyDescent="0.25">
      <c r="A95" t="s">
        <v>6</v>
      </c>
      <c r="B95" t="s">
        <v>7</v>
      </c>
    </row>
    <row r="96" spans="1:2" x14ac:dyDescent="0.25">
      <c r="A96" t="s">
        <v>8</v>
      </c>
      <c r="B96" t="s">
        <v>5</v>
      </c>
    </row>
    <row r="97" spans="1:2" x14ac:dyDescent="0.25">
      <c r="A97" t="s">
        <v>9</v>
      </c>
      <c r="B97" t="s">
        <v>15</v>
      </c>
    </row>
    <row r="98" spans="1:2" x14ac:dyDescent="0.25">
      <c r="A98" t="s">
        <v>10</v>
      </c>
      <c r="B98" t="s">
        <v>11</v>
      </c>
    </row>
    <row r="99" spans="1:2" x14ac:dyDescent="0.25">
      <c r="A99" t="s">
        <v>12</v>
      </c>
      <c r="B99" t="s">
        <v>13</v>
      </c>
    </row>
    <row r="100" spans="1:2" x14ac:dyDescent="0.25">
      <c r="A100" t="s">
        <v>14</v>
      </c>
      <c r="B100" t="s">
        <v>16</v>
      </c>
    </row>
    <row r="101" spans="1:2" x14ac:dyDescent="0.25">
      <c r="A101" t="s">
        <v>17</v>
      </c>
      <c r="B101" t="s">
        <v>23</v>
      </c>
    </row>
    <row r="102" spans="1:2" x14ac:dyDescent="0.25">
      <c r="A102" t="s">
        <v>18</v>
      </c>
      <c r="B102" t="s">
        <v>24</v>
      </c>
    </row>
    <row r="103" spans="1:2" x14ac:dyDescent="0.25">
      <c r="A103" t="s">
        <v>19</v>
      </c>
      <c r="B103" t="s">
        <v>25</v>
      </c>
    </row>
    <row r="104" spans="1:2" x14ac:dyDescent="0.25">
      <c r="A104" t="s">
        <v>20</v>
      </c>
      <c r="B104" t="s">
        <v>26</v>
      </c>
    </row>
    <row r="105" spans="1:2" x14ac:dyDescent="0.25">
      <c r="A105" t="s">
        <v>21</v>
      </c>
      <c r="B105" t="s">
        <v>22</v>
      </c>
    </row>
    <row r="106" spans="1:2" x14ac:dyDescent="0.25">
      <c r="A106" t="s">
        <v>0</v>
      </c>
      <c r="B106" t="s">
        <v>0</v>
      </c>
    </row>
    <row r="107" spans="1:2" x14ac:dyDescent="0.25">
      <c r="A107" t="s">
        <v>2</v>
      </c>
      <c r="B107" t="s">
        <v>2</v>
      </c>
    </row>
    <row r="108" spans="1:2" x14ac:dyDescent="0.25">
      <c r="A108" t="s">
        <v>3</v>
      </c>
      <c r="B108" t="s">
        <v>3</v>
      </c>
    </row>
    <row r="109" spans="1:2" x14ac:dyDescent="0.25">
      <c r="A109" t="s">
        <v>4</v>
      </c>
      <c r="B109" t="s">
        <v>4</v>
      </c>
    </row>
    <row r="110" spans="1:2" x14ac:dyDescent="0.25">
      <c r="A110" t="s">
        <v>6</v>
      </c>
      <c r="B110" t="s">
        <v>7</v>
      </c>
    </row>
    <row r="111" spans="1:2" x14ac:dyDescent="0.25">
      <c r="A111" t="s">
        <v>8</v>
      </c>
      <c r="B111" t="s">
        <v>5</v>
      </c>
    </row>
    <row r="112" spans="1:2" x14ac:dyDescent="0.25">
      <c r="A112" t="s">
        <v>9</v>
      </c>
      <c r="B112" t="s">
        <v>15</v>
      </c>
    </row>
    <row r="113" spans="1:2" x14ac:dyDescent="0.25">
      <c r="A113" t="s">
        <v>10</v>
      </c>
      <c r="B113" t="s">
        <v>11</v>
      </c>
    </row>
    <row r="114" spans="1:2" x14ac:dyDescent="0.25">
      <c r="A114" t="s">
        <v>12</v>
      </c>
      <c r="B114" t="s">
        <v>13</v>
      </c>
    </row>
    <row r="115" spans="1:2" x14ac:dyDescent="0.25">
      <c r="A115" t="s">
        <v>14</v>
      </c>
      <c r="B115" t="s">
        <v>16</v>
      </c>
    </row>
    <row r="116" spans="1:2" x14ac:dyDescent="0.25">
      <c r="A116" t="s">
        <v>17</v>
      </c>
      <c r="B116" t="s">
        <v>23</v>
      </c>
    </row>
    <row r="117" spans="1:2" x14ac:dyDescent="0.25">
      <c r="A117" t="s">
        <v>18</v>
      </c>
      <c r="B117" t="s">
        <v>24</v>
      </c>
    </row>
    <row r="118" spans="1:2" x14ac:dyDescent="0.25">
      <c r="A118" t="s">
        <v>19</v>
      </c>
      <c r="B118" t="s">
        <v>25</v>
      </c>
    </row>
    <row r="119" spans="1:2" x14ac:dyDescent="0.25">
      <c r="A119" t="s">
        <v>20</v>
      </c>
      <c r="B119" t="s">
        <v>26</v>
      </c>
    </row>
    <row r="120" spans="1:2" x14ac:dyDescent="0.25">
      <c r="A120" t="s">
        <v>21</v>
      </c>
      <c r="B120" t="s">
        <v>22</v>
      </c>
    </row>
    <row r="121" spans="1:2" x14ac:dyDescent="0.25">
      <c r="A121" t="s">
        <v>0</v>
      </c>
      <c r="B121" t="s">
        <v>0</v>
      </c>
    </row>
    <row r="122" spans="1:2" x14ac:dyDescent="0.25">
      <c r="A122" t="s">
        <v>2</v>
      </c>
      <c r="B122" t="s">
        <v>2</v>
      </c>
    </row>
    <row r="123" spans="1:2" x14ac:dyDescent="0.25">
      <c r="A123" t="s">
        <v>3</v>
      </c>
      <c r="B123" t="s">
        <v>3</v>
      </c>
    </row>
    <row r="124" spans="1:2" x14ac:dyDescent="0.25">
      <c r="A124" t="s">
        <v>4</v>
      </c>
      <c r="B124" t="s">
        <v>4</v>
      </c>
    </row>
    <row r="125" spans="1:2" x14ac:dyDescent="0.25">
      <c r="A125" t="s">
        <v>6</v>
      </c>
      <c r="B125" t="s">
        <v>7</v>
      </c>
    </row>
    <row r="126" spans="1:2" x14ac:dyDescent="0.25">
      <c r="A126" t="s">
        <v>8</v>
      </c>
      <c r="B126" t="s">
        <v>5</v>
      </c>
    </row>
    <row r="127" spans="1:2" x14ac:dyDescent="0.25">
      <c r="A127" t="s">
        <v>9</v>
      </c>
      <c r="B127" t="s">
        <v>15</v>
      </c>
    </row>
    <row r="128" spans="1:2" x14ac:dyDescent="0.25">
      <c r="A128" t="s">
        <v>10</v>
      </c>
      <c r="B128" t="s">
        <v>11</v>
      </c>
    </row>
    <row r="129" spans="1:2" x14ac:dyDescent="0.25">
      <c r="A129" t="s">
        <v>12</v>
      </c>
      <c r="B129" t="s">
        <v>13</v>
      </c>
    </row>
    <row r="130" spans="1:2" x14ac:dyDescent="0.25">
      <c r="A130" t="s">
        <v>14</v>
      </c>
      <c r="B130" t="s">
        <v>16</v>
      </c>
    </row>
    <row r="131" spans="1:2" x14ac:dyDescent="0.25">
      <c r="A131" t="s">
        <v>17</v>
      </c>
      <c r="B131" t="s">
        <v>23</v>
      </c>
    </row>
    <row r="132" spans="1:2" x14ac:dyDescent="0.25">
      <c r="A132" t="s">
        <v>18</v>
      </c>
      <c r="B132" t="s">
        <v>24</v>
      </c>
    </row>
    <row r="133" spans="1:2" x14ac:dyDescent="0.25">
      <c r="A133" t="s">
        <v>19</v>
      </c>
      <c r="B133" t="s">
        <v>25</v>
      </c>
    </row>
    <row r="134" spans="1:2" x14ac:dyDescent="0.25">
      <c r="A134" t="s">
        <v>20</v>
      </c>
      <c r="B134" t="s">
        <v>26</v>
      </c>
    </row>
    <row r="135" spans="1:2" x14ac:dyDescent="0.25">
      <c r="A135" t="s">
        <v>21</v>
      </c>
      <c r="B135" t="s">
        <v>22</v>
      </c>
    </row>
    <row r="136" spans="1:2" x14ac:dyDescent="0.25">
      <c r="A136" t="s">
        <v>0</v>
      </c>
      <c r="B136" t="s">
        <v>0</v>
      </c>
    </row>
    <row r="137" spans="1:2" x14ac:dyDescent="0.25">
      <c r="A137" t="s">
        <v>2</v>
      </c>
      <c r="B137" t="s">
        <v>2</v>
      </c>
    </row>
    <row r="138" spans="1:2" x14ac:dyDescent="0.25">
      <c r="A138" t="s">
        <v>3</v>
      </c>
      <c r="B138" t="s">
        <v>3</v>
      </c>
    </row>
    <row r="139" spans="1:2" x14ac:dyDescent="0.25">
      <c r="A139" t="s">
        <v>4</v>
      </c>
      <c r="B139" t="s">
        <v>4</v>
      </c>
    </row>
    <row r="140" spans="1:2" x14ac:dyDescent="0.25">
      <c r="A140" t="s">
        <v>6</v>
      </c>
      <c r="B140" t="s">
        <v>7</v>
      </c>
    </row>
    <row r="141" spans="1:2" x14ac:dyDescent="0.25">
      <c r="A141" t="s">
        <v>8</v>
      </c>
      <c r="B141" t="s">
        <v>5</v>
      </c>
    </row>
    <row r="142" spans="1:2" x14ac:dyDescent="0.25">
      <c r="A142" t="s">
        <v>9</v>
      </c>
      <c r="B142" t="s">
        <v>15</v>
      </c>
    </row>
    <row r="143" spans="1:2" x14ac:dyDescent="0.25">
      <c r="A143" t="s">
        <v>10</v>
      </c>
      <c r="B143" t="s">
        <v>11</v>
      </c>
    </row>
    <row r="144" spans="1:2" x14ac:dyDescent="0.25">
      <c r="A144" t="s">
        <v>12</v>
      </c>
      <c r="B144" t="s">
        <v>13</v>
      </c>
    </row>
    <row r="145" spans="1:2" x14ac:dyDescent="0.25">
      <c r="A145" t="s">
        <v>14</v>
      </c>
      <c r="B145" t="s">
        <v>16</v>
      </c>
    </row>
    <row r="146" spans="1:2" x14ac:dyDescent="0.25">
      <c r="A146" t="s">
        <v>17</v>
      </c>
      <c r="B146" t="s">
        <v>23</v>
      </c>
    </row>
    <row r="147" spans="1:2" x14ac:dyDescent="0.25">
      <c r="A147" t="s">
        <v>18</v>
      </c>
      <c r="B147" t="s">
        <v>24</v>
      </c>
    </row>
    <row r="148" spans="1:2" x14ac:dyDescent="0.25">
      <c r="A148" t="s">
        <v>19</v>
      </c>
      <c r="B148" t="s">
        <v>25</v>
      </c>
    </row>
    <row r="149" spans="1:2" x14ac:dyDescent="0.25">
      <c r="A149" t="s">
        <v>20</v>
      </c>
      <c r="B149" t="s">
        <v>26</v>
      </c>
    </row>
    <row r="150" spans="1:2" x14ac:dyDescent="0.25">
      <c r="A150" t="s">
        <v>21</v>
      </c>
      <c r="B150" t="s">
        <v>22</v>
      </c>
    </row>
    <row r="151" spans="1:2" x14ac:dyDescent="0.25">
      <c r="A151" t="s">
        <v>0</v>
      </c>
      <c r="B151" t="s">
        <v>0</v>
      </c>
    </row>
    <row r="152" spans="1:2" x14ac:dyDescent="0.25">
      <c r="A152" t="s">
        <v>2</v>
      </c>
      <c r="B152" t="s">
        <v>2</v>
      </c>
    </row>
    <row r="153" spans="1:2" x14ac:dyDescent="0.25">
      <c r="A153" t="s">
        <v>3</v>
      </c>
      <c r="B153" t="s">
        <v>3</v>
      </c>
    </row>
    <row r="154" spans="1:2" x14ac:dyDescent="0.25">
      <c r="A154" t="s">
        <v>4</v>
      </c>
      <c r="B154" t="s">
        <v>4</v>
      </c>
    </row>
    <row r="155" spans="1:2" x14ac:dyDescent="0.25">
      <c r="A155" t="s">
        <v>6</v>
      </c>
      <c r="B155" t="s">
        <v>7</v>
      </c>
    </row>
    <row r="156" spans="1:2" x14ac:dyDescent="0.25">
      <c r="A156" t="s">
        <v>8</v>
      </c>
      <c r="B156" t="s">
        <v>5</v>
      </c>
    </row>
    <row r="157" spans="1:2" x14ac:dyDescent="0.25">
      <c r="A157" t="s">
        <v>9</v>
      </c>
      <c r="B157" t="s">
        <v>15</v>
      </c>
    </row>
    <row r="158" spans="1:2" x14ac:dyDescent="0.25">
      <c r="A158" t="s">
        <v>10</v>
      </c>
      <c r="B158" t="s">
        <v>11</v>
      </c>
    </row>
    <row r="159" spans="1:2" x14ac:dyDescent="0.25">
      <c r="A159" t="s">
        <v>12</v>
      </c>
      <c r="B159" t="s">
        <v>13</v>
      </c>
    </row>
    <row r="160" spans="1:2" x14ac:dyDescent="0.25">
      <c r="A160" t="s">
        <v>14</v>
      </c>
      <c r="B160" t="s">
        <v>16</v>
      </c>
    </row>
    <row r="161" spans="1:2" x14ac:dyDescent="0.25">
      <c r="A161" t="s">
        <v>17</v>
      </c>
      <c r="B161" t="s">
        <v>23</v>
      </c>
    </row>
    <row r="162" spans="1:2" x14ac:dyDescent="0.25">
      <c r="A162" t="s">
        <v>18</v>
      </c>
      <c r="B162" t="s">
        <v>24</v>
      </c>
    </row>
    <row r="163" spans="1:2" x14ac:dyDescent="0.25">
      <c r="A163" t="s">
        <v>19</v>
      </c>
      <c r="B163" t="s">
        <v>25</v>
      </c>
    </row>
    <row r="164" spans="1:2" x14ac:dyDescent="0.25">
      <c r="A164" t="s">
        <v>20</v>
      </c>
      <c r="B164" t="s">
        <v>26</v>
      </c>
    </row>
    <row r="165" spans="1:2" x14ac:dyDescent="0.25">
      <c r="A165" t="s">
        <v>21</v>
      </c>
      <c r="B165" t="s">
        <v>22</v>
      </c>
    </row>
    <row r="166" spans="1:2" x14ac:dyDescent="0.25">
      <c r="A166" t="s">
        <v>0</v>
      </c>
      <c r="B166" t="s">
        <v>0</v>
      </c>
    </row>
    <row r="167" spans="1:2" x14ac:dyDescent="0.25">
      <c r="A167" t="s">
        <v>2</v>
      </c>
      <c r="B167" t="s">
        <v>2</v>
      </c>
    </row>
    <row r="168" spans="1:2" x14ac:dyDescent="0.25">
      <c r="A168" t="s">
        <v>3</v>
      </c>
      <c r="B168" t="s">
        <v>3</v>
      </c>
    </row>
    <row r="169" spans="1:2" x14ac:dyDescent="0.25">
      <c r="A169" t="s">
        <v>4</v>
      </c>
      <c r="B169" t="s">
        <v>4</v>
      </c>
    </row>
    <row r="170" spans="1:2" x14ac:dyDescent="0.25">
      <c r="A170" t="s">
        <v>6</v>
      </c>
      <c r="B170" t="s">
        <v>7</v>
      </c>
    </row>
    <row r="171" spans="1:2" x14ac:dyDescent="0.25">
      <c r="A171" t="s">
        <v>8</v>
      </c>
      <c r="B171" t="s">
        <v>5</v>
      </c>
    </row>
    <row r="172" spans="1:2" x14ac:dyDescent="0.25">
      <c r="A172" t="s">
        <v>9</v>
      </c>
      <c r="B172" t="s">
        <v>15</v>
      </c>
    </row>
    <row r="173" spans="1:2" x14ac:dyDescent="0.25">
      <c r="A173" t="s">
        <v>10</v>
      </c>
      <c r="B173" t="s">
        <v>11</v>
      </c>
    </row>
    <row r="174" spans="1:2" x14ac:dyDescent="0.25">
      <c r="A174" t="s">
        <v>12</v>
      </c>
      <c r="B174" t="s">
        <v>13</v>
      </c>
    </row>
    <row r="175" spans="1:2" x14ac:dyDescent="0.25">
      <c r="A175" t="s">
        <v>14</v>
      </c>
      <c r="B175" t="s">
        <v>16</v>
      </c>
    </row>
    <row r="176" spans="1:2" x14ac:dyDescent="0.25">
      <c r="A176" t="s">
        <v>17</v>
      </c>
      <c r="B176" t="s">
        <v>23</v>
      </c>
    </row>
    <row r="177" spans="1:2" x14ac:dyDescent="0.25">
      <c r="A177" t="s">
        <v>18</v>
      </c>
      <c r="B177" t="s">
        <v>24</v>
      </c>
    </row>
    <row r="178" spans="1:2" x14ac:dyDescent="0.25">
      <c r="A178" t="s">
        <v>19</v>
      </c>
      <c r="B178" t="s">
        <v>25</v>
      </c>
    </row>
    <row r="179" spans="1:2" x14ac:dyDescent="0.25">
      <c r="A179" t="s">
        <v>20</v>
      </c>
      <c r="B179" t="s">
        <v>26</v>
      </c>
    </row>
    <row r="180" spans="1:2" x14ac:dyDescent="0.25">
      <c r="A180" t="s">
        <v>21</v>
      </c>
      <c r="B180" t="s">
        <v>22</v>
      </c>
    </row>
    <row r="181" spans="1:2" x14ac:dyDescent="0.25">
      <c r="A181" t="s">
        <v>0</v>
      </c>
      <c r="B181" t="s">
        <v>0</v>
      </c>
    </row>
    <row r="182" spans="1:2" x14ac:dyDescent="0.25">
      <c r="A182" t="s">
        <v>2</v>
      </c>
      <c r="B182" t="s">
        <v>2</v>
      </c>
    </row>
    <row r="183" spans="1:2" x14ac:dyDescent="0.25">
      <c r="A183" t="s">
        <v>3</v>
      </c>
      <c r="B183" t="s">
        <v>3</v>
      </c>
    </row>
    <row r="184" spans="1:2" x14ac:dyDescent="0.25">
      <c r="A184" t="s">
        <v>4</v>
      </c>
      <c r="B184" t="s">
        <v>4</v>
      </c>
    </row>
    <row r="185" spans="1:2" x14ac:dyDescent="0.25">
      <c r="A185" t="s">
        <v>6</v>
      </c>
      <c r="B185" t="s">
        <v>7</v>
      </c>
    </row>
    <row r="186" spans="1:2" x14ac:dyDescent="0.25">
      <c r="A186" t="s">
        <v>8</v>
      </c>
      <c r="B186" t="s">
        <v>5</v>
      </c>
    </row>
    <row r="187" spans="1:2" x14ac:dyDescent="0.25">
      <c r="A187" t="s">
        <v>9</v>
      </c>
      <c r="B187" t="s">
        <v>15</v>
      </c>
    </row>
    <row r="188" spans="1:2" x14ac:dyDescent="0.25">
      <c r="A188" t="s">
        <v>10</v>
      </c>
      <c r="B188" t="s">
        <v>11</v>
      </c>
    </row>
    <row r="189" spans="1:2" x14ac:dyDescent="0.25">
      <c r="A189" t="s">
        <v>12</v>
      </c>
      <c r="B189" t="s">
        <v>13</v>
      </c>
    </row>
    <row r="190" spans="1:2" x14ac:dyDescent="0.25">
      <c r="A190" t="s">
        <v>14</v>
      </c>
      <c r="B190" t="s">
        <v>16</v>
      </c>
    </row>
    <row r="191" spans="1:2" x14ac:dyDescent="0.25">
      <c r="A191" t="s">
        <v>17</v>
      </c>
      <c r="B191" t="s">
        <v>23</v>
      </c>
    </row>
    <row r="192" spans="1:2" x14ac:dyDescent="0.25">
      <c r="A192" t="s">
        <v>18</v>
      </c>
      <c r="B192" t="s">
        <v>24</v>
      </c>
    </row>
    <row r="193" spans="1:2" x14ac:dyDescent="0.25">
      <c r="A193" t="s">
        <v>19</v>
      </c>
      <c r="B193" t="s">
        <v>25</v>
      </c>
    </row>
    <row r="194" spans="1:2" x14ac:dyDescent="0.25">
      <c r="A194" t="s">
        <v>20</v>
      </c>
      <c r="B194" t="s">
        <v>26</v>
      </c>
    </row>
    <row r="195" spans="1:2" x14ac:dyDescent="0.25">
      <c r="A195" t="s">
        <v>21</v>
      </c>
      <c r="B195" t="s">
        <v>22</v>
      </c>
    </row>
    <row r="196" spans="1:2" x14ac:dyDescent="0.25">
      <c r="A196" t="s">
        <v>0</v>
      </c>
      <c r="B196" t="s">
        <v>0</v>
      </c>
    </row>
    <row r="197" spans="1:2" x14ac:dyDescent="0.25">
      <c r="A197" t="s">
        <v>2</v>
      </c>
      <c r="B197" t="s">
        <v>2</v>
      </c>
    </row>
    <row r="198" spans="1:2" x14ac:dyDescent="0.25">
      <c r="A198" t="s">
        <v>3</v>
      </c>
      <c r="B198" t="s">
        <v>3</v>
      </c>
    </row>
    <row r="199" spans="1:2" x14ac:dyDescent="0.25">
      <c r="A199" t="s">
        <v>4</v>
      </c>
      <c r="B199" t="s">
        <v>4</v>
      </c>
    </row>
    <row r="200" spans="1:2" x14ac:dyDescent="0.25">
      <c r="A200" t="s">
        <v>6</v>
      </c>
      <c r="B200" t="s">
        <v>7</v>
      </c>
    </row>
    <row r="201" spans="1:2" x14ac:dyDescent="0.25">
      <c r="A201" t="s">
        <v>8</v>
      </c>
      <c r="B201" t="s">
        <v>5</v>
      </c>
    </row>
    <row r="202" spans="1:2" x14ac:dyDescent="0.25">
      <c r="A202" t="s">
        <v>9</v>
      </c>
      <c r="B202" t="s">
        <v>15</v>
      </c>
    </row>
    <row r="203" spans="1:2" x14ac:dyDescent="0.25">
      <c r="A203" t="s">
        <v>10</v>
      </c>
      <c r="B203" t="s">
        <v>11</v>
      </c>
    </row>
    <row r="204" spans="1:2" x14ac:dyDescent="0.25">
      <c r="A204" t="s">
        <v>12</v>
      </c>
      <c r="B204" t="s">
        <v>13</v>
      </c>
    </row>
    <row r="205" spans="1:2" x14ac:dyDescent="0.25">
      <c r="A205" t="s">
        <v>14</v>
      </c>
      <c r="B205" t="s">
        <v>16</v>
      </c>
    </row>
    <row r="206" spans="1:2" x14ac:dyDescent="0.25">
      <c r="A206" t="s">
        <v>17</v>
      </c>
      <c r="B206" t="s">
        <v>23</v>
      </c>
    </row>
    <row r="207" spans="1:2" x14ac:dyDescent="0.25">
      <c r="A207" t="s">
        <v>18</v>
      </c>
      <c r="B207" t="s">
        <v>24</v>
      </c>
    </row>
    <row r="208" spans="1:2" x14ac:dyDescent="0.25">
      <c r="A208" t="s">
        <v>19</v>
      </c>
      <c r="B208" t="s">
        <v>25</v>
      </c>
    </row>
    <row r="209" spans="1:2" x14ac:dyDescent="0.25">
      <c r="A209" t="s">
        <v>20</v>
      </c>
      <c r="B209" t="s">
        <v>26</v>
      </c>
    </row>
    <row r="210" spans="1:2" x14ac:dyDescent="0.25">
      <c r="A210" t="s">
        <v>21</v>
      </c>
      <c r="B210" t="s">
        <v>22</v>
      </c>
    </row>
    <row r="211" spans="1:2" x14ac:dyDescent="0.25">
      <c r="A211" t="s">
        <v>0</v>
      </c>
      <c r="B211" t="s">
        <v>0</v>
      </c>
    </row>
    <row r="212" spans="1:2" x14ac:dyDescent="0.25">
      <c r="A212" t="s">
        <v>2</v>
      </c>
      <c r="B212" t="s">
        <v>2</v>
      </c>
    </row>
    <row r="213" spans="1:2" x14ac:dyDescent="0.25">
      <c r="A213" t="s">
        <v>3</v>
      </c>
      <c r="B213" t="s">
        <v>3</v>
      </c>
    </row>
    <row r="214" spans="1:2" x14ac:dyDescent="0.25">
      <c r="A214" t="s">
        <v>4</v>
      </c>
      <c r="B214" t="s">
        <v>4</v>
      </c>
    </row>
    <row r="215" spans="1:2" x14ac:dyDescent="0.25">
      <c r="A215" t="s">
        <v>6</v>
      </c>
      <c r="B215" t="s">
        <v>7</v>
      </c>
    </row>
    <row r="216" spans="1:2" x14ac:dyDescent="0.25">
      <c r="A216" t="s">
        <v>8</v>
      </c>
      <c r="B216" t="s">
        <v>5</v>
      </c>
    </row>
    <row r="217" spans="1:2" x14ac:dyDescent="0.25">
      <c r="A217" t="s">
        <v>9</v>
      </c>
      <c r="B217" t="s">
        <v>15</v>
      </c>
    </row>
    <row r="218" spans="1:2" x14ac:dyDescent="0.25">
      <c r="A218" t="s">
        <v>10</v>
      </c>
      <c r="B218" t="s">
        <v>11</v>
      </c>
    </row>
    <row r="219" spans="1:2" x14ac:dyDescent="0.25">
      <c r="A219" t="s">
        <v>12</v>
      </c>
      <c r="B219" t="s">
        <v>13</v>
      </c>
    </row>
    <row r="220" spans="1:2" x14ac:dyDescent="0.25">
      <c r="A220" t="s">
        <v>14</v>
      </c>
      <c r="B220" t="s">
        <v>16</v>
      </c>
    </row>
    <row r="221" spans="1:2" x14ac:dyDescent="0.25">
      <c r="A221" t="s">
        <v>17</v>
      </c>
      <c r="B221" t="s">
        <v>23</v>
      </c>
    </row>
    <row r="222" spans="1:2" x14ac:dyDescent="0.25">
      <c r="A222" t="s">
        <v>18</v>
      </c>
      <c r="B222" t="s">
        <v>24</v>
      </c>
    </row>
    <row r="223" spans="1:2" x14ac:dyDescent="0.25">
      <c r="A223" t="s">
        <v>19</v>
      </c>
      <c r="B223" t="s">
        <v>25</v>
      </c>
    </row>
    <row r="224" spans="1:2" x14ac:dyDescent="0.25">
      <c r="A224" t="s">
        <v>20</v>
      </c>
      <c r="B224" t="s">
        <v>26</v>
      </c>
    </row>
    <row r="225" spans="1:2" x14ac:dyDescent="0.25">
      <c r="A225" t="s">
        <v>21</v>
      </c>
      <c r="B225"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D25" sqref="D25"/>
    </sheetView>
  </sheetViews>
  <sheetFormatPr baseColWidth="10" defaultRowHeight="15" x14ac:dyDescent="0.25"/>
  <cols>
    <col min="4" max="4" width="12" bestFit="1" customWidth="1"/>
  </cols>
  <sheetData>
    <row r="1" spans="1:6" x14ac:dyDescent="0.25">
      <c r="A1">
        <v>1</v>
      </c>
      <c r="B1">
        <v>0.96875</v>
      </c>
      <c r="C1" t="s">
        <v>0</v>
      </c>
      <c r="D1" t="s">
        <v>0</v>
      </c>
      <c r="E1" t="s">
        <v>0</v>
      </c>
      <c r="F1">
        <f>POWER(2,0.5)*2</f>
        <v>2.8284271247461903</v>
      </c>
    </row>
    <row r="2" spans="1:6" x14ac:dyDescent="0.25">
      <c r="A2">
        <v>2</v>
      </c>
      <c r="B2">
        <v>0.9384765625</v>
      </c>
      <c r="C2" t="s">
        <v>2</v>
      </c>
      <c r="D2" t="s">
        <v>2</v>
      </c>
      <c r="E2" t="s">
        <v>2</v>
      </c>
      <c r="F2">
        <f t="shared" ref="F2:G4" si="0">POWER(3,0.5)*3</f>
        <v>5.196152422706632</v>
      </c>
    </row>
    <row r="3" spans="1:6" x14ac:dyDescent="0.25">
      <c r="A3">
        <v>3</v>
      </c>
      <c r="B3">
        <v>0.9384765625</v>
      </c>
      <c r="C3" t="s">
        <v>3</v>
      </c>
      <c r="D3" t="s">
        <v>3</v>
      </c>
      <c r="E3" t="s">
        <v>3</v>
      </c>
      <c r="F3">
        <f t="shared" si="0"/>
        <v>5.196152422706632</v>
      </c>
    </row>
    <row r="4" spans="1:6" x14ac:dyDescent="0.25">
      <c r="A4">
        <v>4</v>
      </c>
      <c r="B4">
        <v>0.88073825836181641</v>
      </c>
      <c r="C4" t="s">
        <v>4</v>
      </c>
      <c r="D4" t="s">
        <v>4</v>
      </c>
      <c r="E4" t="s">
        <v>4</v>
      </c>
      <c r="F4">
        <f>POWER(2,0.5)*2</f>
        <v>2.8284271247461903</v>
      </c>
    </row>
    <row r="5" spans="1:6" x14ac:dyDescent="0.25">
      <c r="A5">
        <v>5</v>
      </c>
      <c r="B5">
        <v>0.88073825836181641</v>
      </c>
      <c r="C5" t="s">
        <v>7</v>
      </c>
      <c r="D5" t="s">
        <v>6</v>
      </c>
      <c r="E5" t="s">
        <v>7</v>
      </c>
    </row>
    <row r="6" spans="1:6" x14ac:dyDescent="0.25">
      <c r="A6">
        <v>6</v>
      </c>
      <c r="B6">
        <v>0.88073825836181641</v>
      </c>
      <c r="C6" t="s">
        <v>5</v>
      </c>
      <c r="D6" t="s">
        <v>8</v>
      </c>
      <c r="E6" t="s">
        <v>5</v>
      </c>
    </row>
    <row r="7" spans="1:6" x14ac:dyDescent="0.25">
      <c r="A7">
        <v>7</v>
      </c>
      <c r="B7">
        <v>0.77569987974220567</v>
      </c>
      <c r="C7" t="s">
        <v>15</v>
      </c>
      <c r="D7" t="s">
        <v>9</v>
      </c>
      <c r="E7" t="s">
        <v>15</v>
      </c>
    </row>
    <row r="8" spans="1:6" x14ac:dyDescent="0.25">
      <c r="A8">
        <v>8</v>
      </c>
      <c r="B8">
        <v>0.77569987974220567</v>
      </c>
      <c r="C8" t="s">
        <v>11</v>
      </c>
      <c r="D8" t="s">
        <v>10</v>
      </c>
      <c r="E8" t="s">
        <v>11</v>
      </c>
    </row>
    <row r="9" spans="1:6" x14ac:dyDescent="0.25">
      <c r="A9">
        <v>9</v>
      </c>
      <c r="B9">
        <v>0.77569987974220567</v>
      </c>
      <c r="C9" t="s">
        <v>13</v>
      </c>
      <c r="D9" t="s">
        <v>12</v>
      </c>
      <c r="E9" t="s">
        <v>13</v>
      </c>
    </row>
    <row r="10" spans="1:6" x14ac:dyDescent="0.25">
      <c r="A10">
        <v>10</v>
      </c>
      <c r="B10">
        <v>0.77569987974220567</v>
      </c>
      <c r="C10" t="s">
        <v>16</v>
      </c>
      <c r="D10" t="s">
        <v>14</v>
      </c>
      <c r="E10" t="s">
        <v>16</v>
      </c>
    </row>
    <row r="11" spans="1:6" x14ac:dyDescent="0.25">
      <c r="A11">
        <v>11</v>
      </c>
      <c r="B11">
        <v>0.77569987974220567</v>
      </c>
      <c r="C11" t="s">
        <v>23</v>
      </c>
      <c r="D11" t="s">
        <v>17</v>
      </c>
      <c r="E11" t="s">
        <v>23</v>
      </c>
    </row>
    <row r="12" spans="1:6" x14ac:dyDescent="0.25">
      <c r="A12">
        <v>12</v>
      </c>
      <c r="B12">
        <v>0.60171030343207232</v>
      </c>
      <c r="C12" t="s">
        <v>24</v>
      </c>
      <c r="D12" t="s">
        <v>18</v>
      </c>
      <c r="E12" t="s">
        <v>24</v>
      </c>
    </row>
    <row r="13" spans="1:6" x14ac:dyDescent="0.25">
      <c r="A13">
        <v>13</v>
      </c>
      <c r="B13">
        <v>0.60171030343207232</v>
      </c>
      <c r="C13" t="s">
        <v>25</v>
      </c>
      <c r="D13" t="s">
        <v>19</v>
      </c>
      <c r="E13" t="s">
        <v>25</v>
      </c>
    </row>
    <row r="14" spans="1:6" x14ac:dyDescent="0.25">
      <c r="A14">
        <v>14</v>
      </c>
      <c r="B14">
        <v>0.60171030343207232</v>
      </c>
      <c r="C14" t="s">
        <v>26</v>
      </c>
      <c r="D14" t="s">
        <v>20</v>
      </c>
      <c r="E14" t="s">
        <v>26</v>
      </c>
    </row>
    <row r="15" spans="1:6" x14ac:dyDescent="0.25">
      <c r="A15">
        <v>15</v>
      </c>
      <c r="B15">
        <v>0.60171030343207232</v>
      </c>
      <c r="C15" t="s">
        <v>22</v>
      </c>
      <c r="D15" t="s">
        <v>21</v>
      </c>
      <c r="E15" t="s">
        <v>22</v>
      </c>
    </row>
    <row r="16" spans="1:6" x14ac:dyDescent="0.25">
      <c r="A16">
        <v>16</v>
      </c>
      <c r="B16">
        <v>0.60171030343207232</v>
      </c>
      <c r="C16" t="s">
        <v>38</v>
      </c>
      <c r="D16">
        <v>24</v>
      </c>
    </row>
    <row r="17" spans="1:4" x14ac:dyDescent="0.25">
      <c r="A17">
        <v>17</v>
      </c>
      <c r="B17">
        <v>0.60171030343207232</v>
      </c>
      <c r="C17" t="s">
        <v>56</v>
      </c>
      <c r="D17">
        <v>42</v>
      </c>
    </row>
    <row r="18" spans="1:4" x14ac:dyDescent="0.25">
      <c r="A18">
        <v>18</v>
      </c>
      <c r="B18">
        <v>0.60171030343207232</v>
      </c>
      <c r="C18" t="s">
        <v>55</v>
      </c>
      <c r="D18">
        <v>16</v>
      </c>
    </row>
    <row r="19" spans="1:4" x14ac:dyDescent="0.25">
      <c r="A19">
        <v>19</v>
      </c>
      <c r="B19">
        <v>0.60171030343207232</v>
      </c>
      <c r="C19" t="s">
        <v>57</v>
      </c>
      <c r="D19">
        <v>72</v>
      </c>
    </row>
    <row r="20" spans="1:4" x14ac:dyDescent="0.25">
      <c r="A20">
        <v>20</v>
      </c>
      <c r="B20">
        <v>0.36205528925631653</v>
      </c>
      <c r="C20" t="s">
        <v>58</v>
      </c>
      <c r="D20" s="4">
        <v>0.8</v>
      </c>
    </row>
    <row r="21" spans="1:4" x14ac:dyDescent="0.25">
      <c r="A21">
        <v>21</v>
      </c>
      <c r="B21">
        <v>0.36205528925631653</v>
      </c>
      <c r="C21" t="s">
        <v>158</v>
      </c>
      <c r="D21">
        <f>POWER(D20,32)</f>
        <v>7.9228162514264613E-4</v>
      </c>
    </row>
    <row r="22" spans="1:4" x14ac:dyDescent="0.25">
      <c r="A22">
        <v>22</v>
      </c>
      <c r="B22">
        <v>0.36205528925631653</v>
      </c>
      <c r="C22" t="s">
        <v>159</v>
      </c>
      <c r="D22">
        <f>POWER(2,24)</f>
        <v>16777216</v>
      </c>
    </row>
    <row r="23" spans="1:4" x14ac:dyDescent="0.25">
      <c r="A23">
        <v>23</v>
      </c>
      <c r="B23">
        <v>0.36205528925631653</v>
      </c>
      <c r="C23" t="s">
        <v>160</v>
      </c>
      <c r="D23">
        <f>D22*WRK_EVAL!C74</f>
        <v>16777216</v>
      </c>
    </row>
    <row r="24" spans="1:4" x14ac:dyDescent="0.25">
      <c r="A24">
        <v>24</v>
      </c>
      <c r="B24">
        <v>0.36205528925631653</v>
      </c>
      <c r="D24">
        <f>D23/1000000</f>
        <v>16.777215999999999</v>
      </c>
    </row>
    <row r="25" spans="1:4" x14ac:dyDescent="0.25">
      <c r="A25">
        <v>25</v>
      </c>
      <c r="B25">
        <v>0.36205528925631653</v>
      </c>
      <c r="D25">
        <f>POWER(D24,0.5*D20)</f>
        <v>3.0894982843111234</v>
      </c>
    </row>
    <row r="26" spans="1:4" x14ac:dyDescent="0.25">
      <c r="A26">
        <v>26</v>
      </c>
      <c r="B26">
        <v>0.36205528925631653</v>
      </c>
    </row>
    <row r="27" spans="1:4" x14ac:dyDescent="0.25">
      <c r="A27">
        <v>27</v>
      </c>
      <c r="B27">
        <v>0.36205528925631653</v>
      </c>
    </row>
    <row r="28" spans="1:4" x14ac:dyDescent="0.25">
      <c r="A28">
        <v>28</v>
      </c>
      <c r="B28">
        <v>0.36205528925631653</v>
      </c>
    </row>
    <row r="29" spans="1:4" x14ac:dyDescent="0.25">
      <c r="A29">
        <v>29</v>
      </c>
      <c r="B29">
        <v>0.36205528925631653</v>
      </c>
    </row>
    <row r="30" spans="1:4" x14ac:dyDescent="0.25">
      <c r="A30">
        <v>30</v>
      </c>
      <c r="B30">
        <v>0.36205528925631653</v>
      </c>
    </row>
    <row r="31" spans="1:4" x14ac:dyDescent="0.25">
      <c r="A31">
        <v>31</v>
      </c>
      <c r="B31">
        <v>0.36205528925631653</v>
      </c>
    </row>
    <row r="32" spans="1:4" x14ac:dyDescent="0.25">
      <c r="A32">
        <v>32</v>
      </c>
      <c r="B32">
        <v>0.36205528925631653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workbookViewId="0">
      <selection activeCell="F26" sqref="F26"/>
    </sheetView>
  </sheetViews>
  <sheetFormatPr baseColWidth="10" defaultRowHeight="15" x14ac:dyDescent="0.25"/>
  <cols>
    <col min="1" max="1" width="25.42578125" customWidth="1"/>
    <col min="6" max="6" width="12" bestFit="1" customWidth="1"/>
    <col min="7" max="7" width="6.28515625" customWidth="1"/>
  </cols>
  <sheetData>
    <row r="1" spans="1:13" x14ac:dyDescent="0.25">
      <c r="A1" t="s">
        <v>91</v>
      </c>
      <c r="C1" s="6">
        <v>0.25</v>
      </c>
      <c r="D1" s="6">
        <v>0.75</v>
      </c>
      <c r="E1" t="s">
        <v>93</v>
      </c>
      <c r="F1" t="s">
        <v>59</v>
      </c>
      <c r="H1" t="s">
        <v>83</v>
      </c>
      <c r="I1" t="s">
        <v>82</v>
      </c>
      <c r="J1" t="s">
        <v>84</v>
      </c>
      <c r="K1" t="s">
        <v>85</v>
      </c>
      <c r="L1">
        <v>0.66600000000000004</v>
      </c>
      <c r="M1">
        <v>660</v>
      </c>
    </row>
    <row r="2" spans="1:13" x14ac:dyDescent="0.25">
      <c r="A2" t="s">
        <v>64</v>
      </c>
      <c r="B2">
        <f>ROUNDUP(B13,0)</f>
        <v>0</v>
      </c>
      <c r="C2">
        <v>1</v>
      </c>
      <c r="E2" t="s">
        <v>86</v>
      </c>
      <c r="F2">
        <v>10000</v>
      </c>
      <c r="G2">
        <f>F2</f>
        <v>10000</v>
      </c>
      <c r="H2">
        <f>F2/1000</f>
        <v>10</v>
      </c>
      <c r="I2">
        <f>H2/1000000</f>
        <v>1.0000000000000001E-5</v>
      </c>
      <c r="J2">
        <f>I2*10</f>
        <v>1E-4</v>
      </c>
      <c r="K2">
        <f>F2*0.1/500</f>
        <v>2</v>
      </c>
      <c r="L2">
        <f>ROUNDUP(POWER(F2/M$1,L$1),0)</f>
        <v>7</v>
      </c>
    </row>
    <row r="3" spans="1:13" x14ac:dyDescent="0.25">
      <c r="A3" t="s">
        <v>66</v>
      </c>
      <c r="B3">
        <f>ROUNDUP(B2*$B$13,0)</f>
        <v>0</v>
      </c>
      <c r="C3">
        <v>10000</v>
      </c>
      <c r="E3" t="s">
        <v>73</v>
      </c>
      <c r="F3">
        <v>5000000</v>
      </c>
      <c r="G3">
        <f t="shared" ref="G3:G11" si="0">F3</f>
        <v>5000000</v>
      </c>
      <c r="H3">
        <f t="shared" ref="H3:H11" si="1">F3/1000</f>
        <v>5000</v>
      </c>
      <c r="I3">
        <f t="shared" ref="I3:I11" si="2">H3/1000000</f>
        <v>5.0000000000000001E-3</v>
      </c>
      <c r="J3">
        <f t="shared" ref="J3:J11" si="3">I3*10</f>
        <v>0.05</v>
      </c>
      <c r="K3">
        <f>F3*0.1/1000</f>
        <v>500</v>
      </c>
      <c r="L3">
        <f t="shared" ref="L3:L11" si="4">ROUNDUP(POWER(F3/M$1,L$1),0)</f>
        <v>384</v>
      </c>
    </row>
    <row r="4" spans="1:13" x14ac:dyDescent="0.25">
      <c r="A4" t="s">
        <v>65</v>
      </c>
      <c r="B4">
        <f>ROUNDUP(B3*$B$13,0)</f>
        <v>0</v>
      </c>
      <c r="C4">
        <f>C3*10</f>
        <v>100000</v>
      </c>
      <c r="E4" t="s">
        <v>75</v>
      </c>
      <c r="F4">
        <v>50000000</v>
      </c>
      <c r="G4">
        <f t="shared" si="0"/>
        <v>50000000</v>
      </c>
      <c r="H4">
        <f t="shared" si="1"/>
        <v>50000</v>
      </c>
      <c r="I4">
        <f t="shared" si="2"/>
        <v>0.05</v>
      </c>
      <c r="J4">
        <f t="shared" si="3"/>
        <v>0.5</v>
      </c>
      <c r="K4">
        <f t="shared" ref="K4:K11" si="5">F4*0.1/1000</f>
        <v>5000</v>
      </c>
      <c r="L4">
        <f t="shared" si="4"/>
        <v>1778</v>
      </c>
    </row>
    <row r="5" spans="1:13" x14ac:dyDescent="0.25">
      <c r="A5" t="s">
        <v>67</v>
      </c>
      <c r="B5">
        <f>ROUNDUP(B4*$B$13,0)</f>
        <v>0</v>
      </c>
      <c r="C5">
        <f t="shared" ref="C5:C12" si="6">C4*10</f>
        <v>1000000</v>
      </c>
      <c r="E5" t="s">
        <v>74</v>
      </c>
      <c r="F5">
        <v>100000000</v>
      </c>
      <c r="G5">
        <f t="shared" si="0"/>
        <v>100000000</v>
      </c>
      <c r="H5">
        <f t="shared" si="1"/>
        <v>100000</v>
      </c>
      <c r="I5">
        <f t="shared" si="2"/>
        <v>0.1</v>
      </c>
      <c r="J5">
        <f t="shared" si="3"/>
        <v>1</v>
      </c>
      <c r="K5">
        <f t="shared" si="5"/>
        <v>10000</v>
      </c>
      <c r="L5">
        <f t="shared" si="4"/>
        <v>2820</v>
      </c>
    </row>
    <row r="6" spans="1:13" x14ac:dyDescent="0.25">
      <c r="A6" t="s">
        <v>68</v>
      </c>
      <c r="B6">
        <f>ROUNDUP(B5*$B$13,0)</f>
        <v>0</v>
      </c>
      <c r="C6">
        <f t="shared" si="6"/>
        <v>10000000</v>
      </c>
      <c r="E6" t="s">
        <v>76</v>
      </c>
      <c r="F6">
        <v>2000000000</v>
      </c>
      <c r="G6">
        <f t="shared" si="0"/>
        <v>2000000000</v>
      </c>
      <c r="H6">
        <f t="shared" si="1"/>
        <v>2000000</v>
      </c>
      <c r="I6">
        <f t="shared" si="2"/>
        <v>2</v>
      </c>
      <c r="J6">
        <f t="shared" si="3"/>
        <v>20</v>
      </c>
      <c r="K6">
        <f t="shared" si="5"/>
        <v>200000</v>
      </c>
      <c r="L6">
        <f t="shared" si="4"/>
        <v>20734</v>
      </c>
    </row>
    <row r="7" spans="1:13" x14ac:dyDescent="0.25">
      <c r="A7" t="s">
        <v>69</v>
      </c>
      <c r="B7">
        <f>ROUNDUP(B6*$B$13,0)</f>
        <v>0</v>
      </c>
      <c r="C7">
        <f t="shared" si="6"/>
        <v>100000000</v>
      </c>
      <c r="E7" t="s">
        <v>81</v>
      </c>
      <c r="F7">
        <v>1000000000</v>
      </c>
      <c r="G7">
        <f t="shared" si="0"/>
        <v>1000000000</v>
      </c>
      <c r="H7">
        <f t="shared" si="1"/>
        <v>1000000</v>
      </c>
      <c r="I7">
        <f t="shared" si="2"/>
        <v>1</v>
      </c>
      <c r="J7">
        <f t="shared" si="3"/>
        <v>10</v>
      </c>
      <c r="K7">
        <f t="shared" si="5"/>
        <v>100000</v>
      </c>
      <c r="L7">
        <f t="shared" si="4"/>
        <v>13068</v>
      </c>
    </row>
    <row r="8" spans="1:13" x14ac:dyDescent="0.25">
      <c r="A8" t="s">
        <v>70</v>
      </c>
      <c r="B8">
        <f>ROUNDUP(B7*$B$13,0)</f>
        <v>0</v>
      </c>
      <c r="C8">
        <f t="shared" si="6"/>
        <v>1000000000</v>
      </c>
      <c r="E8" t="s">
        <v>78</v>
      </c>
      <c r="F8">
        <v>2500000000</v>
      </c>
      <c r="G8">
        <f t="shared" si="0"/>
        <v>2500000000</v>
      </c>
      <c r="H8">
        <f t="shared" si="1"/>
        <v>2500000</v>
      </c>
      <c r="I8">
        <f t="shared" si="2"/>
        <v>2.5</v>
      </c>
      <c r="J8">
        <f t="shared" si="3"/>
        <v>25</v>
      </c>
      <c r="K8">
        <f t="shared" si="5"/>
        <v>250000</v>
      </c>
      <c r="L8">
        <f t="shared" si="4"/>
        <v>24056</v>
      </c>
    </row>
    <row r="9" spans="1:13" x14ac:dyDescent="0.25">
      <c r="A9" t="s">
        <v>41</v>
      </c>
      <c r="B9">
        <f>ROUNDUP(B8*$B$13,0)</f>
        <v>0</v>
      </c>
      <c r="C9">
        <f t="shared" si="6"/>
        <v>10000000000</v>
      </c>
      <c r="E9" t="s">
        <v>77</v>
      </c>
      <c r="F9">
        <v>6000000000</v>
      </c>
      <c r="G9">
        <f t="shared" si="0"/>
        <v>6000000000</v>
      </c>
      <c r="H9">
        <f t="shared" si="1"/>
        <v>6000000</v>
      </c>
      <c r="I9">
        <f t="shared" si="2"/>
        <v>6</v>
      </c>
      <c r="J9">
        <f t="shared" si="3"/>
        <v>60</v>
      </c>
      <c r="K9">
        <f t="shared" si="5"/>
        <v>600000</v>
      </c>
      <c r="L9">
        <f t="shared" si="4"/>
        <v>43096</v>
      </c>
    </row>
    <row r="10" spans="1:13" x14ac:dyDescent="0.25">
      <c r="E10" t="s">
        <v>79</v>
      </c>
      <c r="F10">
        <v>4500000000</v>
      </c>
      <c r="G10">
        <f t="shared" si="0"/>
        <v>4500000000</v>
      </c>
      <c r="H10">
        <f t="shared" si="1"/>
        <v>4500000</v>
      </c>
      <c r="I10">
        <f t="shared" si="2"/>
        <v>4.5</v>
      </c>
      <c r="J10">
        <f t="shared" si="3"/>
        <v>45</v>
      </c>
      <c r="K10">
        <f t="shared" si="5"/>
        <v>450000</v>
      </c>
      <c r="L10">
        <f t="shared" si="4"/>
        <v>35582</v>
      </c>
    </row>
    <row r="11" spans="1:13" x14ac:dyDescent="0.25">
      <c r="E11" t="s">
        <v>80</v>
      </c>
      <c r="F11">
        <v>10000000000</v>
      </c>
      <c r="G11">
        <f t="shared" si="0"/>
        <v>10000000000</v>
      </c>
      <c r="H11">
        <f t="shared" si="1"/>
        <v>10000000</v>
      </c>
      <c r="I11">
        <f t="shared" si="2"/>
        <v>10</v>
      </c>
      <c r="J11">
        <f t="shared" si="3"/>
        <v>100</v>
      </c>
      <c r="K11">
        <f t="shared" si="5"/>
        <v>1000000</v>
      </c>
      <c r="L11">
        <f t="shared" si="4"/>
        <v>60560</v>
      </c>
    </row>
    <row r="12" spans="1:13" x14ac:dyDescent="0.25">
      <c r="A12" t="s">
        <v>71</v>
      </c>
      <c r="B12" t="s">
        <v>72</v>
      </c>
    </row>
    <row r="13" spans="1:13" x14ac:dyDescent="0.25">
      <c r="A13" t="s">
        <v>92</v>
      </c>
    </row>
    <row r="14" spans="1:13" x14ac:dyDescent="0.25">
      <c r="A14" t="s">
        <v>90</v>
      </c>
      <c r="B14">
        <v>1</v>
      </c>
    </row>
    <row r="15" spans="1:13" x14ac:dyDescent="0.25">
      <c r="A15" t="s">
        <v>88</v>
      </c>
      <c r="B15">
        <v>2</v>
      </c>
    </row>
    <row r="16" spans="1:13" x14ac:dyDescent="0.25">
      <c r="A16" t="s">
        <v>89</v>
      </c>
      <c r="B16">
        <v>3</v>
      </c>
    </row>
    <row r="18" spans="1:3" x14ac:dyDescent="0.25">
      <c r="A18" t="s">
        <v>114</v>
      </c>
      <c r="B18" t="s">
        <v>115</v>
      </c>
      <c r="C18" t="s">
        <v>116</v>
      </c>
    </row>
    <row r="19" spans="1:3" x14ac:dyDescent="0.25">
      <c r="A19" s="10">
        <v>1</v>
      </c>
      <c r="B19">
        <v>1</v>
      </c>
      <c r="C19">
        <v>1900</v>
      </c>
    </row>
    <row r="20" spans="1:3" x14ac:dyDescent="0.25">
      <c r="A20" s="10">
        <v>2</v>
      </c>
      <c r="B20">
        <v>2</v>
      </c>
      <c r="C20">
        <v>1901</v>
      </c>
    </row>
    <row r="21" spans="1:3" x14ac:dyDescent="0.25">
      <c r="A21" s="10">
        <v>3</v>
      </c>
      <c r="B21">
        <v>3</v>
      </c>
      <c r="C21">
        <v>1902</v>
      </c>
    </row>
    <row r="22" spans="1:3" x14ac:dyDescent="0.25">
      <c r="A22" s="10">
        <v>4</v>
      </c>
      <c r="B22">
        <v>4</v>
      </c>
      <c r="C22">
        <v>1903</v>
      </c>
    </row>
    <row r="23" spans="1:3" x14ac:dyDescent="0.25">
      <c r="A23" s="10">
        <v>5</v>
      </c>
      <c r="B23">
        <v>5</v>
      </c>
      <c r="C23">
        <v>1904</v>
      </c>
    </row>
    <row r="24" spans="1:3" x14ac:dyDescent="0.25">
      <c r="A24" s="10">
        <v>6</v>
      </c>
      <c r="B24">
        <v>6</v>
      </c>
      <c r="C24">
        <v>1905</v>
      </c>
    </row>
    <row r="25" spans="1:3" x14ac:dyDescent="0.25">
      <c r="A25" s="10">
        <v>7</v>
      </c>
      <c r="B25">
        <v>7</v>
      </c>
      <c r="C25">
        <v>1906</v>
      </c>
    </row>
    <row r="26" spans="1:3" x14ac:dyDescent="0.25">
      <c r="A26" s="10">
        <v>8</v>
      </c>
      <c r="B26">
        <v>8</v>
      </c>
      <c r="C26">
        <v>1907</v>
      </c>
    </row>
    <row r="27" spans="1:3" x14ac:dyDescent="0.25">
      <c r="A27" s="10">
        <v>9</v>
      </c>
      <c r="B27">
        <v>9</v>
      </c>
      <c r="C27">
        <v>1908</v>
      </c>
    </row>
    <row r="28" spans="1:3" x14ac:dyDescent="0.25">
      <c r="A28" s="10">
        <v>10</v>
      </c>
      <c r="B28">
        <v>10</v>
      </c>
      <c r="C28">
        <v>1909</v>
      </c>
    </row>
    <row r="29" spans="1:3" x14ac:dyDescent="0.25">
      <c r="A29" s="10">
        <v>11</v>
      </c>
      <c r="B29">
        <v>11</v>
      </c>
      <c r="C29">
        <v>1910</v>
      </c>
    </row>
    <row r="30" spans="1:3" x14ac:dyDescent="0.25">
      <c r="A30" s="10">
        <v>12</v>
      </c>
      <c r="B30">
        <v>12</v>
      </c>
      <c r="C30">
        <v>1911</v>
      </c>
    </row>
    <row r="31" spans="1:3" x14ac:dyDescent="0.25">
      <c r="A31" s="10">
        <v>13</v>
      </c>
      <c r="C31">
        <v>1912</v>
      </c>
    </row>
    <row r="32" spans="1:3" x14ac:dyDescent="0.25">
      <c r="A32" s="10">
        <v>14</v>
      </c>
      <c r="C32">
        <v>1913</v>
      </c>
    </row>
    <row r="33" spans="1:3" x14ac:dyDescent="0.25">
      <c r="A33" s="10">
        <v>15</v>
      </c>
      <c r="C33">
        <v>1914</v>
      </c>
    </row>
    <row r="34" spans="1:3" x14ac:dyDescent="0.25">
      <c r="A34" s="10">
        <v>16</v>
      </c>
      <c r="C34">
        <v>1915</v>
      </c>
    </row>
    <row r="35" spans="1:3" x14ac:dyDescent="0.25">
      <c r="A35" s="10">
        <v>17</v>
      </c>
      <c r="C35">
        <v>1916</v>
      </c>
    </row>
    <row r="36" spans="1:3" x14ac:dyDescent="0.25">
      <c r="A36" s="10">
        <v>18</v>
      </c>
      <c r="C36">
        <v>1917</v>
      </c>
    </row>
    <row r="37" spans="1:3" x14ac:dyDescent="0.25">
      <c r="A37" s="10">
        <v>19</v>
      </c>
      <c r="C37">
        <v>1918</v>
      </c>
    </row>
    <row r="38" spans="1:3" x14ac:dyDescent="0.25">
      <c r="A38" s="10">
        <v>20</v>
      </c>
      <c r="C38">
        <v>1919</v>
      </c>
    </row>
    <row r="39" spans="1:3" x14ac:dyDescent="0.25">
      <c r="A39" s="10">
        <v>21</v>
      </c>
      <c r="C39">
        <v>1920</v>
      </c>
    </row>
    <row r="40" spans="1:3" x14ac:dyDescent="0.25">
      <c r="A40" s="10">
        <v>22</v>
      </c>
      <c r="C40">
        <v>1921</v>
      </c>
    </row>
    <row r="41" spans="1:3" x14ac:dyDescent="0.25">
      <c r="A41" s="10">
        <v>23</v>
      </c>
      <c r="C41">
        <v>1922</v>
      </c>
    </row>
    <row r="42" spans="1:3" x14ac:dyDescent="0.25">
      <c r="A42" s="10">
        <v>24</v>
      </c>
      <c r="C42">
        <v>1923</v>
      </c>
    </row>
    <row r="43" spans="1:3" x14ac:dyDescent="0.25">
      <c r="A43" s="10">
        <v>25</v>
      </c>
      <c r="C43">
        <v>1924</v>
      </c>
    </row>
    <row r="44" spans="1:3" x14ac:dyDescent="0.25">
      <c r="A44" s="10">
        <v>26</v>
      </c>
      <c r="C44">
        <v>1925</v>
      </c>
    </row>
    <row r="45" spans="1:3" x14ac:dyDescent="0.25">
      <c r="A45" s="10">
        <v>27</v>
      </c>
      <c r="C45">
        <v>1926</v>
      </c>
    </row>
    <row r="46" spans="1:3" x14ac:dyDescent="0.25">
      <c r="A46" s="10">
        <v>28</v>
      </c>
      <c r="C46">
        <v>1927</v>
      </c>
    </row>
    <row r="47" spans="1:3" x14ac:dyDescent="0.25">
      <c r="A47" s="10">
        <v>29</v>
      </c>
      <c r="C47">
        <v>1928</v>
      </c>
    </row>
    <row r="48" spans="1:3" x14ac:dyDescent="0.25">
      <c r="A48">
        <v>30</v>
      </c>
      <c r="C48">
        <v>1929</v>
      </c>
    </row>
    <row r="49" spans="1:3" x14ac:dyDescent="0.25">
      <c r="A49">
        <v>31</v>
      </c>
      <c r="C49">
        <v>1930</v>
      </c>
    </row>
    <row r="50" spans="1:3" x14ac:dyDescent="0.25">
      <c r="C50">
        <v>1931</v>
      </c>
    </row>
    <row r="51" spans="1:3" x14ac:dyDescent="0.25">
      <c r="C51">
        <v>1932</v>
      </c>
    </row>
    <row r="52" spans="1:3" x14ac:dyDescent="0.25">
      <c r="C52">
        <v>1933</v>
      </c>
    </row>
    <row r="53" spans="1:3" x14ac:dyDescent="0.25">
      <c r="C53">
        <v>1934</v>
      </c>
    </row>
    <row r="54" spans="1:3" x14ac:dyDescent="0.25">
      <c r="C54">
        <v>1935</v>
      </c>
    </row>
    <row r="55" spans="1:3" x14ac:dyDescent="0.25">
      <c r="C55">
        <v>1936</v>
      </c>
    </row>
    <row r="56" spans="1:3" x14ac:dyDescent="0.25">
      <c r="C56">
        <v>1937</v>
      </c>
    </row>
    <row r="57" spans="1:3" x14ac:dyDescent="0.25">
      <c r="C57">
        <v>1938</v>
      </c>
    </row>
    <row r="58" spans="1:3" x14ac:dyDescent="0.25">
      <c r="C58">
        <v>1939</v>
      </c>
    </row>
    <row r="59" spans="1:3" x14ac:dyDescent="0.25">
      <c r="C59">
        <v>1940</v>
      </c>
    </row>
    <row r="60" spans="1:3" x14ac:dyDescent="0.25">
      <c r="C60">
        <v>1941</v>
      </c>
    </row>
    <row r="61" spans="1:3" x14ac:dyDescent="0.25">
      <c r="C61">
        <v>1942</v>
      </c>
    </row>
    <row r="62" spans="1:3" x14ac:dyDescent="0.25">
      <c r="C62">
        <v>1943</v>
      </c>
    </row>
    <row r="63" spans="1:3" x14ac:dyDescent="0.25">
      <c r="C63">
        <v>1944</v>
      </c>
    </row>
    <row r="64" spans="1:3" x14ac:dyDescent="0.25">
      <c r="C64">
        <v>1945</v>
      </c>
    </row>
    <row r="65" spans="3:3" x14ac:dyDescent="0.25">
      <c r="C65">
        <v>1946</v>
      </c>
    </row>
    <row r="66" spans="3:3" x14ac:dyDescent="0.25">
      <c r="C66">
        <v>1947</v>
      </c>
    </row>
    <row r="67" spans="3:3" x14ac:dyDescent="0.25">
      <c r="C67">
        <v>1948</v>
      </c>
    </row>
    <row r="68" spans="3:3" x14ac:dyDescent="0.25">
      <c r="C68">
        <v>1949</v>
      </c>
    </row>
    <row r="69" spans="3:3" x14ac:dyDescent="0.25">
      <c r="C69">
        <v>1950</v>
      </c>
    </row>
    <row r="70" spans="3:3" x14ac:dyDescent="0.25">
      <c r="C70">
        <v>1951</v>
      </c>
    </row>
    <row r="71" spans="3:3" x14ac:dyDescent="0.25">
      <c r="C71">
        <v>1952</v>
      </c>
    </row>
    <row r="72" spans="3:3" x14ac:dyDescent="0.25">
      <c r="C72">
        <v>1953</v>
      </c>
    </row>
    <row r="73" spans="3:3" x14ac:dyDescent="0.25">
      <c r="C73">
        <v>1954</v>
      </c>
    </row>
    <row r="74" spans="3:3" x14ac:dyDescent="0.25">
      <c r="C74">
        <v>1955</v>
      </c>
    </row>
    <row r="75" spans="3:3" x14ac:dyDescent="0.25">
      <c r="C75">
        <v>1956</v>
      </c>
    </row>
    <row r="76" spans="3:3" x14ac:dyDescent="0.25">
      <c r="C76">
        <v>1957</v>
      </c>
    </row>
    <row r="77" spans="3:3" x14ac:dyDescent="0.25">
      <c r="C77">
        <v>1958</v>
      </c>
    </row>
    <row r="78" spans="3:3" x14ac:dyDescent="0.25">
      <c r="C78">
        <v>1959</v>
      </c>
    </row>
    <row r="79" spans="3:3" x14ac:dyDescent="0.25">
      <c r="C79">
        <v>1960</v>
      </c>
    </row>
    <row r="80" spans="3:3" x14ac:dyDescent="0.25">
      <c r="C80">
        <v>1961</v>
      </c>
    </row>
    <row r="81" spans="3:3" x14ac:dyDescent="0.25">
      <c r="C81">
        <v>1962</v>
      </c>
    </row>
    <row r="82" spans="3:3" x14ac:dyDescent="0.25">
      <c r="C82">
        <v>1963</v>
      </c>
    </row>
    <row r="83" spans="3:3" x14ac:dyDescent="0.25">
      <c r="C83">
        <v>1964</v>
      </c>
    </row>
    <row r="84" spans="3:3" x14ac:dyDescent="0.25">
      <c r="C84">
        <v>1965</v>
      </c>
    </row>
    <row r="85" spans="3:3" x14ac:dyDescent="0.25">
      <c r="C85">
        <v>1966</v>
      </c>
    </row>
    <row r="86" spans="3:3" x14ac:dyDescent="0.25">
      <c r="C86">
        <v>1967</v>
      </c>
    </row>
    <row r="87" spans="3:3" x14ac:dyDescent="0.25">
      <c r="C87">
        <v>1968</v>
      </c>
    </row>
    <row r="88" spans="3:3" x14ac:dyDescent="0.25">
      <c r="C88">
        <v>1969</v>
      </c>
    </row>
    <row r="89" spans="3:3" x14ac:dyDescent="0.25">
      <c r="C89">
        <v>1970</v>
      </c>
    </row>
    <row r="90" spans="3:3" x14ac:dyDescent="0.25">
      <c r="C90">
        <v>1971</v>
      </c>
    </row>
    <row r="91" spans="3:3" x14ac:dyDescent="0.25">
      <c r="C91">
        <v>1972</v>
      </c>
    </row>
    <row r="92" spans="3:3" x14ac:dyDescent="0.25">
      <c r="C92">
        <v>1973</v>
      </c>
    </row>
    <row r="93" spans="3:3" x14ac:dyDescent="0.25">
      <c r="C93">
        <v>1974</v>
      </c>
    </row>
    <row r="94" spans="3:3" x14ac:dyDescent="0.25">
      <c r="C94">
        <v>1975</v>
      </c>
    </row>
    <row r="95" spans="3:3" x14ac:dyDescent="0.25">
      <c r="C95">
        <v>1976</v>
      </c>
    </row>
    <row r="96" spans="3:3" x14ac:dyDescent="0.25">
      <c r="C96">
        <v>1977</v>
      </c>
    </row>
    <row r="97" spans="3:3" x14ac:dyDescent="0.25">
      <c r="C97">
        <v>1978</v>
      </c>
    </row>
    <row r="98" spans="3:3" x14ac:dyDescent="0.25">
      <c r="C98">
        <v>1979</v>
      </c>
    </row>
    <row r="99" spans="3:3" x14ac:dyDescent="0.25">
      <c r="C99">
        <v>1980</v>
      </c>
    </row>
    <row r="100" spans="3:3" x14ac:dyDescent="0.25">
      <c r="C100">
        <v>1981</v>
      </c>
    </row>
    <row r="101" spans="3:3" x14ac:dyDescent="0.25">
      <c r="C101">
        <v>1982</v>
      </c>
    </row>
    <row r="102" spans="3:3" x14ac:dyDescent="0.25">
      <c r="C102">
        <v>1983</v>
      </c>
    </row>
    <row r="103" spans="3:3" x14ac:dyDescent="0.25">
      <c r="C103">
        <v>1984</v>
      </c>
    </row>
    <row r="104" spans="3:3" x14ac:dyDescent="0.25">
      <c r="C104">
        <v>1985</v>
      </c>
    </row>
    <row r="105" spans="3:3" x14ac:dyDescent="0.25">
      <c r="C105">
        <v>1986</v>
      </c>
    </row>
    <row r="106" spans="3:3" x14ac:dyDescent="0.25">
      <c r="C106">
        <v>1987</v>
      </c>
    </row>
    <row r="107" spans="3:3" x14ac:dyDescent="0.25">
      <c r="C107">
        <v>1988</v>
      </c>
    </row>
    <row r="108" spans="3:3" x14ac:dyDescent="0.25">
      <c r="C108">
        <v>1989</v>
      </c>
    </row>
    <row r="109" spans="3:3" x14ac:dyDescent="0.25">
      <c r="C109">
        <v>1990</v>
      </c>
    </row>
    <row r="110" spans="3:3" x14ac:dyDescent="0.25">
      <c r="C110">
        <v>1991</v>
      </c>
    </row>
    <row r="111" spans="3:3" x14ac:dyDescent="0.25">
      <c r="C111">
        <v>1992</v>
      </c>
    </row>
    <row r="112" spans="3:3" x14ac:dyDescent="0.25">
      <c r="C112">
        <v>1993</v>
      </c>
    </row>
    <row r="113" spans="3:3" x14ac:dyDescent="0.25">
      <c r="C113">
        <v>1994</v>
      </c>
    </row>
    <row r="114" spans="3:3" x14ac:dyDescent="0.25">
      <c r="C114">
        <v>1995</v>
      </c>
    </row>
    <row r="115" spans="3:3" x14ac:dyDescent="0.25">
      <c r="C115">
        <v>1996</v>
      </c>
    </row>
    <row r="116" spans="3:3" x14ac:dyDescent="0.25">
      <c r="C116">
        <v>1997</v>
      </c>
    </row>
    <row r="117" spans="3:3" x14ac:dyDescent="0.25">
      <c r="C117">
        <v>1998</v>
      </c>
    </row>
    <row r="118" spans="3:3" x14ac:dyDescent="0.25">
      <c r="C118">
        <v>1999</v>
      </c>
    </row>
    <row r="119" spans="3:3" x14ac:dyDescent="0.25">
      <c r="C119">
        <v>2000</v>
      </c>
    </row>
    <row r="120" spans="3:3" x14ac:dyDescent="0.25">
      <c r="C120">
        <v>2001</v>
      </c>
    </row>
    <row r="121" spans="3:3" x14ac:dyDescent="0.25">
      <c r="C121">
        <v>2002</v>
      </c>
    </row>
    <row r="122" spans="3:3" x14ac:dyDescent="0.25">
      <c r="C122">
        <v>2003</v>
      </c>
    </row>
    <row r="123" spans="3:3" x14ac:dyDescent="0.25">
      <c r="C123">
        <v>2004</v>
      </c>
    </row>
    <row r="124" spans="3:3" x14ac:dyDescent="0.25">
      <c r="C124">
        <v>2005</v>
      </c>
    </row>
    <row r="125" spans="3:3" x14ac:dyDescent="0.25">
      <c r="C125">
        <v>2006</v>
      </c>
    </row>
    <row r="126" spans="3:3" x14ac:dyDescent="0.25">
      <c r="C126">
        <v>2007</v>
      </c>
    </row>
    <row r="127" spans="3:3" x14ac:dyDescent="0.25">
      <c r="C127">
        <v>2008</v>
      </c>
    </row>
    <row r="128" spans="3:3" x14ac:dyDescent="0.25">
      <c r="C128">
        <v>2009</v>
      </c>
    </row>
    <row r="129" spans="3:3" x14ac:dyDescent="0.25">
      <c r="C129">
        <v>2010</v>
      </c>
    </row>
    <row r="130" spans="3:3" x14ac:dyDescent="0.25">
      <c r="C130">
        <v>2011</v>
      </c>
    </row>
    <row r="131" spans="3:3" x14ac:dyDescent="0.25">
      <c r="C131">
        <v>2012</v>
      </c>
    </row>
    <row r="132" spans="3:3" x14ac:dyDescent="0.25">
      <c r="C132">
        <v>2013</v>
      </c>
    </row>
    <row r="133" spans="3:3" x14ac:dyDescent="0.25">
      <c r="C133">
        <v>2014</v>
      </c>
    </row>
    <row r="134" spans="3:3" x14ac:dyDescent="0.25">
      <c r="C134">
        <v>2015</v>
      </c>
    </row>
    <row r="135" spans="3:3" x14ac:dyDescent="0.25">
      <c r="C135">
        <v>2016</v>
      </c>
    </row>
    <row r="136" spans="3:3" x14ac:dyDescent="0.25">
      <c r="C136">
        <v>2017</v>
      </c>
    </row>
    <row r="137" spans="3:3" x14ac:dyDescent="0.25">
      <c r="C137">
        <v>2018</v>
      </c>
    </row>
    <row r="138" spans="3:3" x14ac:dyDescent="0.25">
      <c r="C138">
        <v>2019</v>
      </c>
    </row>
    <row r="139" spans="3:3" x14ac:dyDescent="0.25">
      <c r="C139">
        <v>2020</v>
      </c>
    </row>
    <row r="140" spans="3:3" x14ac:dyDescent="0.25">
      <c r="C140">
        <v>2021</v>
      </c>
    </row>
    <row r="141" spans="3:3" x14ac:dyDescent="0.25">
      <c r="C141">
        <v>2022</v>
      </c>
    </row>
    <row r="142" spans="3:3" x14ac:dyDescent="0.25">
      <c r="C142">
        <v>2023</v>
      </c>
    </row>
    <row r="143" spans="3:3" x14ac:dyDescent="0.25">
      <c r="C143">
        <v>2024</v>
      </c>
    </row>
    <row r="144" spans="3:3" x14ac:dyDescent="0.25">
      <c r="C144">
        <v>2025</v>
      </c>
    </row>
    <row r="145" spans="3:3" x14ac:dyDescent="0.25">
      <c r="C145">
        <v>2026</v>
      </c>
    </row>
    <row r="146" spans="3:3" x14ac:dyDescent="0.25">
      <c r="C146">
        <v>2027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B1" sqref="B1"/>
    </sheetView>
  </sheetViews>
  <sheetFormatPr baseColWidth="10" defaultRowHeight="15" x14ac:dyDescent="0.25"/>
  <sheetData>
    <row r="1" spans="1:19" x14ac:dyDescent="0.25">
      <c r="A1" s="8">
        <f ca="1">TODAY()</f>
        <v>41999</v>
      </c>
      <c r="B1" s="2">
        <f ca="1">A1</f>
        <v>41999</v>
      </c>
      <c r="C1" s="8">
        <f ca="1">B1</f>
        <v>41999</v>
      </c>
      <c r="D1" s="2"/>
      <c r="E1" s="2"/>
      <c r="F1" s="2"/>
      <c r="G1" s="2"/>
      <c r="H1" s="2"/>
    </row>
    <row r="2" spans="1:19" x14ac:dyDescent="0.25">
      <c r="A2" t="str">
        <f>IF(YOURDATA!H2="ERROR","Please fill in YOUR DATA",IF(B1&lt;B6,IF(EVAL_PRIMERS!P28=123456789,"Version active, Code OK","Version active, Wrong Code"),IF(OR(EVAL_PRIMERS!P28=CLOSE!S5,EVAL_PRIMERS!P28=CLOSE!S16),"Version active, Code OK","Version Expired, change Code")))</f>
        <v>Please fill in YOUR DATA</v>
      </c>
    </row>
    <row r="3" spans="1:19" x14ac:dyDescent="0.25">
      <c r="A3" t="s">
        <v>94</v>
      </c>
    </row>
    <row r="4" spans="1:19" x14ac:dyDescent="0.25">
      <c r="A4" t="s">
        <v>109</v>
      </c>
      <c r="C4" t="s">
        <v>110</v>
      </c>
      <c r="I4" t="str">
        <f>VLOOKUP(I5,$A$17:$B$26,2,FALSE)</f>
        <v>P</v>
      </c>
      <c r="J4" t="str">
        <f t="shared" ref="J4:R4" si="0">VLOOKUP(J5,$A$17:$B$26,2,FALSE)</f>
        <v>I</v>
      </c>
      <c r="K4" t="str">
        <f t="shared" si="0"/>
        <v>E</v>
      </c>
      <c r="L4" t="str">
        <f t="shared" si="0"/>
        <v>C</v>
      </c>
      <c r="M4" t="str">
        <f t="shared" si="0"/>
        <v>O</v>
      </c>
      <c r="N4" t="str">
        <f t="shared" si="0"/>
        <v>Q</v>
      </c>
      <c r="O4" t="str">
        <f t="shared" si="0"/>
        <v>2</v>
      </c>
      <c r="P4" t="str">
        <f t="shared" si="0"/>
        <v>3</v>
      </c>
      <c r="Q4" t="str">
        <f t="shared" si="0"/>
        <v>5</v>
      </c>
      <c r="R4" t="str">
        <f t="shared" si="0"/>
        <v>9</v>
      </c>
      <c r="S4" t="s">
        <v>111</v>
      </c>
    </row>
    <row r="5" spans="1:19" x14ac:dyDescent="0.25">
      <c r="A5" t="str">
        <f>RIGHT(CHECK_CHARS!B11,1)</f>
        <v>y</v>
      </c>
      <c r="I5" s="10" t="s">
        <v>96</v>
      </c>
      <c r="J5" s="10" t="s">
        <v>95</v>
      </c>
      <c r="K5" s="10" t="s">
        <v>97</v>
      </c>
      <c r="L5" s="10" t="s">
        <v>98</v>
      </c>
      <c r="M5" s="10" t="s">
        <v>99</v>
      </c>
      <c r="N5" s="10" t="s">
        <v>100</v>
      </c>
      <c r="O5" s="10" t="s">
        <v>102</v>
      </c>
      <c r="P5" s="10" t="s">
        <v>101</v>
      </c>
      <c r="Q5" s="10" t="s">
        <v>103</v>
      </c>
      <c r="R5" s="10" t="s">
        <v>104</v>
      </c>
      <c r="S5" t="str">
        <f ca="1">CONCATENATE(S6,S7,S8,S9,S10,S11,S12,S13,S14,S15)</f>
        <v/>
      </c>
    </row>
    <row r="6" spans="1:19" x14ac:dyDescent="0.25">
      <c r="A6" s="8">
        <v>42370</v>
      </c>
      <c r="B6" s="2">
        <f>A6</f>
        <v>42370</v>
      </c>
      <c r="C6" s="2" t="str">
        <f>VLOOKUP(MID($B6,3,1),$A$17:$B$26,2,FALSE)</f>
        <v>C</v>
      </c>
      <c r="D6" s="2" t="str">
        <f>VLOOKUP(MID($B6,2,1),$A$17:$B$26,2,FALSE)</f>
        <v>E</v>
      </c>
      <c r="E6" s="2" t="str">
        <f>VLOOKUP(MID($B6,4,1),$A$17:$B$26,2,FALSE)</f>
        <v>3</v>
      </c>
      <c r="F6" s="2" t="str">
        <f>VLOOKUP(MID($B6,1,1),$A$17:$B$26,2,FALSE)</f>
        <v>O</v>
      </c>
      <c r="G6" s="2" t="str">
        <f>VLOOKUP(MID($B6,5,1),$A$17:$B$26,2,FALSE)</f>
        <v>P</v>
      </c>
      <c r="H6" s="2">
        <v>1</v>
      </c>
      <c r="I6" t="str">
        <f>CONCATENATE(I$4,$C6,$D6,I$4,$E6,$F6,I$4,$G6)</f>
        <v>PCEP3OPP</v>
      </c>
      <c r="J6" t="str">
        <f t="shared" ref="J6:R6" si="1">CONCATENATE(J$4,$C6,$D6,J$4,$E6,$F6,J$4,$G6)</f>
        <v>ICEI3OIP</v>
      </c>
      <c r="K6" t="str">
        <f t="shared" si="1"/>
        <v>ECEE3OEP</v>
      </c>
      <c r="L6" t="str">
        <f t="shared" si="1"/>
        <v>CCEC3OCP</v>
      </c>
      <c r="M6" t="str">
        <f t="shared" si="1"/>
        <v>OCEO3OOP</v>
      </c>
      <c r="N6" t="str">
        <f t="shared" si="1"/>
        <v>QCEQ3OQP</v>
      </c>
      <c r="O6" t="str">
        <f t="shared" si="1"/>
        <v>2CE23O2P</v>
      </c>
      <c r="P6" t="str">
        <f t="shared" si="1"/>
        <v>3CE33O3P</v>
      </c>
      <c r="Q6" t="str">
        <f t="shared" si="1"/>
        <v>5CE53O5P</v>
      </c>
      <c r="R6" t="str">
        <f t="shared" si="1"/>
        <v>9CE93O9P</v>
      </c>
      <c r="S6" t="str">
        <f ca="1">IF(AND($B$1&gt;=B6,$B$1&lt;B7),HLOOKUP($A$5,$I$5:$R$6,2,FALSE),"")</f>
        <v/>
      </c>
    </row>
    <row r="7" spans="1:19" x14ac:dyDescent="0.25">
      <c r="A7" s="8">
        <v>42736</v>
      </c>
      <c r="B7" s="2">
        <f t="shared" ref="B7:B16" si="2">A7</f>
        <v>42736</v>
      </c>
      <c r="C7" s="2" t="str">
        <f t="shared" ref="C7:C16" si="3">VLOOKUP(MID($B7,3,1),$A$17:$B$26,2,FALSE)</f>
        <v>3</v>
      </c>
      <c r="D7" s="2" t="str">
        <f t="shared" ref="D7:D16" si="4">VLOOKUP(MID($B7,2,1),$A$17:$B$26,2,FALSE)</f>
        <v>E</v>
      </c>
      <c r="E7" s="2" t="str">
        <f t="shared" ref="E7:E16" si="5">VLOOKUP(MID($B7,4,1),$A$17:$B$26,2,FALSE)</f>
        <v>C</v>
      </c>
      <c r="F7" s="2" t="str">
        <f t="shared" ref="F7:F16" si="6">VLOOKUP(MID($B7,1,1),$A$17:$B$26,2,FALSE)</f>
        <v>O</v>
      </c>
      <c r="G7" s="2" t="str">
        <f t="shared" ref="G7:G16" si="7">VLOOKUP(MID($B7,5,1),$A$17:$B$26,2,FALSE)</f>
        <v>2</v>
      </c>
      <c r="H7" s="2">
        <v>2</v>
      </c>
      <c r="I7" t="str">
        <f t="shared" ref="I7:R16" si="8">CONCATENATE(I$4,$C7,$D7,I$4,$E7,$F7,I$4,$G7)</f>
        <v>P3EPCOP2</v>
      </c>
      <c r="J7" t="str">
        <f t="shared" si="8"/>
        <v>I3EICOI2</v>
      </c>
      <c r="K7" t="str">
        <f t="shared" si="8"/>
        <v>E3EECOE2</v>
      </c>
      <c r="L7" t="str">
        <f t="shared" si="8"/>
        <v>C3ECCOC2</v>
      </c>
      <c r="M7" t="str">
        <f t="shared" si="8"/>
        <v>O3EOCOO2</v>
      </c>
      <c r="N7" t="str">
        <f t="shared" si="8"/>
        <v>Q3EQCOQ2</v>
      </c>
      <c r="O7" t="str">
        <f t="shared" si="8"/>
        <v>23E2CO22</v>
      </c>
      <c r="P7" t="str">
        <f t="shared" si="8"/>
        <v>33E3CO32</v>
      </c>
      <c r="Q7" t="str">
        <f t="shared" si="8"/>
        <v>53E5CO52</v>
      </c>
      <c r="R7" t="str">
        <f t="shared" si="8"/>
        <v>93E9CO92</v>
      </c>
      <c r="S7" t="str">
        <f ca="1">IF(AND($B$1&gt;=B7,$B$1&lt;B8),HLOOKUP($A$5,$I$5:$R$7,3,FALSE),"")</f>
        <v/>
      </c>
    </row>
    <row r="8" spans="1:19" x14ac:dyDescent="0.25">
      <c r="A8" s="8">
        <v>43101</v>
      </c>
      <c r="B8" s="2">
        <f t="shared" si="2"/>
        <v>43101</v>
      </c>
      <c r="C8" s="2" t="str">
        <f t="shared" si="3"/>
        <v>I</v>
      </c>
      <c r="D8" s="2" t="str">
        <f t="shared" si="4"/>
        <v>C</v>
      </c>
      <c r="E8" s="2" t="str">
        <f t="shared" si="5"/>
        <v>P</v>
      </c>
      <c r="F8" s="2" t="str">
        <f t="shared" si="6"/>
        <v>O</v>
      </c>
      <c r="G8" s="2" t="str">
        <f t="shared" si="7"/>
        <v>I</v>
      </c>
      <c r="H8" s="2">
        <v>3</v>
      </c>
      <c r="I8" t="str">
        <f t="shared" si="8"/>
        <v>PICPPOPI</v>
      </c>
      <c r="J8" t="str">
        <f t="shared" si="8"/>
        <v>IICIPOII</v>
      </c>
      <c r="K8" t="str">
        <f t="shared" si="8"/>
        <v>EICEPOEI</v>
      </c>
      <c r="L8" t="str">
        <f t="shared" si="8"/>
        <v>CICCPOCI</v>
      </c>
      <c r="M8" t="str">
        <f t="shared" si="8"/>
        <v>OICOPOOI</v>
      </c>
      <c r="N8" t="str">
        <f t="shared" si="8"/>
        <v>QICQPOQI</v>
      </c>
      <c r="O8" t="str">
        <f t="shared" si="8"/>
        <v>2IC2PO2I</v>
      </c>
      <c r="P8" t="str">
        <f t="shared" si="8"/>
        <v>3IC3PO3I</v>
      </c>
      <c r="Q8" t="str">
        <f t="shared" si="8"/>
        <v>5IC5PO5I</v>
      </c>
      <c r="R8" t="str">
        <f t="shared" si="8"/>
        <v>9IC9PO9I</v>
      </c>
      <c r="S8" t="str">
        <f ca="1">IF(AND($B$1&gt;=B8,$B$1&lt;B9),HLOOKUP($A$5,$I$5:$R$8,4,FALSE),"")</f>
        <v/>
      </c>
    </row>
    <row r="9" spans="1:19" x14ac:dyDescent="0.25">
      <c r="A9" s="8">
        <v>43466</v>
      </c>
      <c r="B9" s="2">
        <f t="shared" si="2"/>
        <v>43466</v>
      </c>
      <c r="C9" s="2" t="str">
        <f t="shared" si="3"/>
        <v>O</v>
      </c>
      <c r="D9" s="2" t="str">
        <f t="shared" si="4"/>
        <v>C</v>
      </c>
      <c r="E9" s="2" t="str">
        <f t="shared" si="5"/>
        <v>2</v>
      </c>
      <c r="F9" s="2" t="str">
        <f t="shared" si="6"/>
        <v>O</v>
      </c>
      <c r="G9" s="2" t="str">
        <f t="shared" si="7"/>
        <v>2</v>
      </c>
      <c r="H9" s="2">
        <v>4</v>
      </c>
      <c r="I9" t="str">
        <f t="shared" si="8"/>
        <v>POCP2OP2</v>
      </c>
      <c r="J9" t="str">
        <f t="shared" si="8"/>
        <v>IOCI2OI2</v>
      </c>
      <c r="K9" t="str">
        <f t="shared" si="8"/>
        <v>EOCE2OE2</v>
      </c>
      <c r="L9" t="str">
        <f t="shared" si="8"/>
        <v>COCC2OC2</v>
      </c>
      <c r="M9" t="str">
        <f t="shared" si="8"/>
        <v>OOCO2OO2</v>
      </c>
      <c r="N9" t="str">
        <f t="shared" si="8"/>
        <v>QOCQ2OQ2</v>
      </c>
      <c r="O9" t="str">
        <f t="shared" si="8"/>
        <v>2OC22O22</v>
      </c>
      <c r="P9" t="str">
        <f t="shared" si="8"/>
        <v>3OC32O32</v>
      </c>
      <c r="Q9" t="str">
        <f t="shared" si="8"/>
        <v>5OC52O52</v>
      </c>
      <c r="R9" t="str">
        <f t="shared" si="8"/>
        <v>9OC92O92</v>
      </c>
      <c r="S9" t="str">
        <f ca="1">IF(AND($B$1&gt;=B9,$B$1&lt;B10),HLOOKUP($A$5,$I$5:$R$9,5,FALSE),"")</f>
        <v/>
      </c>
    </row>
    <row r="10" spans="1:19" x14ac:dyDescent="0.25">
      <c r="A10" s="8">
        <v>43831</v>
      </c>
      <c r="B10" s="2">
        <f t="shared" si="2"/>
        <v>43831</v>
      </c>
      <c r="C10" s="2" t="str">
        <f t="shared" si="3"/>
        <v>5</v>
      </c>
      <c r="D10" s="2" t="str">
        <f t="shared" si="4"/>
        <v>C</v>
      </c>
      <c r="E10" s="2" t="str">
        <f t="shared" si="5"/>
        <v>C</v>
      </c>
      <c r="F10" s="2" t="str">
        <f t="shared" si="6"/>
        <v>O</v>
      </c>
      <c r="G10" s="2" t="str">
        <f t="shared" si="7"/>
        <v>I</v>
      </c>
      <c r="H10" s="2">
        <v>5</v>
      </c>
      <c r="I10" t="str">
        <f t="shared" si="8"/>
        <v>P5CPCOPI</v>
      </c>
      <c r="J10" t="str">
        <f t="shared" si="8"/>
        <v>I5CICOII</v>
      </c>
      <c r="K10" t="str">
        <f t="shared" si="8"/>
        <v>E5CECOEI</v>
      </c>
      <c r="L10" t="str">
        <f t="shared" si="8"/>
        <v>C5CCCOCI</v>
      </c>
      <c r="M10" t="str">
        <f t="shared" si="8"/>
        <v>O5COCOOI</v>
      </c>
      <c r="N10" t="str">
        <f t="shared" si="8"/>
        <v>Q5CQCOQI</v>
      </c>
      <c r="O10" t="str">
        <f t="shared" si="8"/>
        <v>25C2CO2I</v>
      </c>
      <c r="P10" t="str">
        <f t="shared" si="8"/>
        <v>35C3CO3I</v>
      </c>
      <c r="Q10" t="str">
        <f t="shared" si="8"/>
        <v>55C5CO5I</v>
      </c>
      <c r="R10" t="str">
        <f t="shared" si="8"/>
        <v>95C9CO9I</v>
      </c>
      <c r="S10" t="str">
        <f ca="1">IF(AND($B$1&gt;=B10,$B$1&lt;B11),HLOOKUP($A$5,$I$5:$R$10,6,FALSE),"")</f>
        <v/>
      </c>
    </row>
    <row r="11" spans="1:19" x14ac:dyDescent="0.25">
      <c r="A11" s="8">
        <v>44197</v>
      </c>
      <c r="B11" s="2">
        <f t="shared" si="2"/>
        <v>44197</v>
      </c>
      <c r="C11" s="2" t="str">
        <f t="shared" si="3"/>
        <v>I</v>
      </c>
      <c r="D11" s="2" t="str">
        <f t="shared" si="4"/>
        <v>O</v>
      </c>
      <c r="E11" s="2" t="str">
        <f t="shared" si="5"/>
        <v>9</v>
      </c>
      <c r="F11" s="2" t="str">
        <f t="shared" si="6"/>
        <v>O</v>
      </c>
      <c r="G11" s="2" t="str">
        <f t="shared" si="7"/>
        <v>3</v>
      </c>
      <c r="H11" s="2">
        <v>6</v>
      </c>
      <c r="I11" t="str">
        <f t="shared" si="8"/>
        <v>PIOP9OP3</v>
      </c>
      <c r="J11" t="str">
        <f t="shared" si="8"/>
        <v>IIOI9OI3</v>
      </c>
      <c r="K11" t="str">
        <f t="shared" si="8"/>
        <v>EIOE9OE3</v>
      </c>
      <c r="L11" t="str">
        <f t="shared" si="8"/>
        <v>CIOC9OC3</v>
      </c>
      <c r="M11" t="str">
        <f t="shared" si="8"/>
        <v>OIOO9OO3</v>
      </c>
      <c r="N11" t="str">
        <f t="shared" si="8"/>
        <v>QIOQ9OQ3</v>
      </c>
      <c r="O11" t="str">
        <f t="shared" si="8"/>
        <v>2IO29O23</v>
      </c>
      <c r="P11" t="str">
        <f t="shared" si="8"/>
        <v>3IO39O33</v>
      </c>
      <c r="Q11" t="str">
        <f t="shared" si="8"/>
        <v>5IO59O53</v>
      </c>
      <c r="R11" t="str">
        <f t="shared" si="8"/>
        <v>9IO99O93</v>
      </c>
      <c r="S11" t="str">
        <f ca="1">IF(AND($B$1&gt;=B11,$B$1&lt;B12),HLOOKUP($A$5,$I$5:$R$11,7,FALSE),"")</f>
        <v/>
      </c>
    </row>
    <row r="12" spans="1:19" x14ac:dyDescent="0.25">
      <c r="A12" s="8">
        <v>44562</v>
      </c>
      <c r="B12" s="2">
        <f t="shared" si="2"/>
        <v>44562</v>
      </c>
      <c r="C12" s="2" t="str">
        <f t="shared" si="3"/>
        <v>Q</v>
      </c>
      <c r="D12" s="2" t="str">
        <f t="shared" si="4"/>
        <v>O</v>
      </c>
      <c r="E12" s="2" t="str">
        <f t="shared" si="5"/>
        <v>2</v>
      </c>
      <c r="F12" s="2" t="str">
        <f t="shared" si="6"/>
        <v>O</v>
      </c>
      <c r="G12" s="2" t="str">
        <f t="shared" si="7"/>
        <v>E</v>
      </c>
      <c r="H12" s="2">
        <v>7</v>
      </c>
      <c r="I12" t="str">
        <f t="shared" si="8"/>
        <v>PQOP2OPE</v>
      </c>
      <c r="J12" t="str">
        <f t="shared" si="8"/>
        <v>IQOI2OIE</v>
      </c>
      <c r="K12" t="str">
        <f t="shared" si="8"/>
        <v>EQOE2OEE</v>
      </c>
      <c r="L12" t="str">
        <f t="shared" si="8"/>
        <v>CQOC2OCE</v>
      </c>
      <c r="M12" t="str">
        <f t="shared" si="8"/>
        <v>OQOO2OOE</v>
      </c>
      <c r="N12" t="str">
        <f t="shared" si="8"/>
        <v>QQOQ2OQE</v>
      </c>
      <c r="O12" t="str">
        <f t="shared" si="8"/>
        <v>2QO22O2E</v>
      </c>
      <c r="P12" t="str">
        <f t="shared" si="8"/>
        <v>3QO32O3E</v>
      </c>
      <c r="Q12" t="str">
        <f t="shared" si="8"/>
        <v>5QO52O5E</v>
      </c>
      <c r="R12" t="str">
        <f t="shared" si="8"/>
        <v>9QO92O9E</v>
      </c>
      <c r="S12" t="str">
        <f ca="1">IF(AND($B$1&gt;=B12,$B$1&lt;B13),HLOOKUP($A$5,$I$5:$R$12,8,FALSE),"")</f>
        <v/>
      </c>
    </row>
    <row r="13" spans="1:19" x14ac:dyDescent="0.25">
      <c r="A13" s="8">
        <v>44927</v>
      </c>
      <c r="B13" s="2">
        <f t="shared" si="2"/>
        <v>44927</v>
      </c>
      <c r="C13" s="2" t="str">
        <f t="shared" si="3"/>
        <v>9</v>
      </c>
      <c r="D13" s="2" t="str">
        <f t="shared" si="4"/>
        <v>O</v>
      </c>
      <c r="E13" s="2" t="str">
        <f t="shared" si="5"/>
        <v>E</v>
      </c>
      <c r="F13" s="2" t="str">
        <f t="shared" si="6"/>
        <v>O</v>
      </c>
      <c r="G13" s="2" t="str">
        <f t="shared" si="7"/>
        <v>3</v>
      </c>
      <c r="H13" s="2">
        <v>8</v>
      </c>
      <c r="I13" t="str">
        <f t="shared" si="8"/>
        <v>P9OPEOP3</v>
      </c>
      <c r="J13" t="str">
        <f t="shared" si="8"/>
        <v>I9OIEOI3</v>
      </c>
      <c r="K13" t="str">
        <f t="shared" si="8"/>
        <v>E9OEEOE3</v>
      </c>
      <c r="L13" t="str">
        <f t="shared" si="8"/>
        <v>C9OCEOC3</v>
      </c>
      <c r="M13" t="str">
        <f t="shared" si="8"/>
        <v>O9OOEOO3</v>
      </c>
      <c r="N13" t="str">
        <f t="shared" si="8"/>
        <v>Q9OQEOQ3</v>
      </c>
      <c r="O13" t="str">
        <f t="shared" si="8"/>
        <v>29O2EO23</v>
      </c>
      <c r="P13" t="str">
        <f t="shared" si="8"/>
        <v>39O3EO33</v>
      </c>
      <c r="Q13" t="str">
        <f t="shared" si="8"/>
        <v>59O5EO53</v>
      </c>
      <c r="R13" t="str">
        <f t="shared" si="8"/>
        <v>99O9EO93</v>
      </c>
      <c r="S13" t="str">
        <f ca="1">IF(AND($B$1&gt;=B13,$B$1&lt;B14),HLOOKUP($A$5,$I$5:$R$13,9,FALSE),"")</f>
        <v/>
      </c>
    </row>
    <row r="14" spans="1:19" x14ac:dyDescent="0.25">
      <c r="A14" s="8">
        <v>45292</v>
      </c>
      <c r="B14" s="2">
        <f t="shared" si="2"/>
        <v>45292</v>
      </c>
      <c r="C14" s="2" t="str">
        <f t="shared" si="3"/>
        <v>E</v>
      </c>
      <c r="D14" s="2" t="str">
        <f t="shared" si="4"/>
        <v>Q</v>
      </c>
      <c r="E14" s="2" t="str">
        <f t="shared" si="5"/>
        <v>9</v>
      </c>
      <c r="F14" s="2" t="str">
        <f t="shared" si="6"/>
        <v>O</v>
      </c>
      <c r="G14" s="2" t="str">
        <f t="shared" si="7"/>
        <v>E</v>
      </c>
      <c r="H14" s="2">
        <v>9</v>
      </c>
      <c r="I14" t="str">
        <f t="shared" si="8"/>
        <v>PEQP9OPE</v>
      </c>
      <c r="J14" t="str">
        <f t="shared" si="8"/>
        <v>IEQI9OIE</v>
      </c>
      <c r="K14" t="str">
        <f t="shared" si="8"/>
        <v>EEQE9OEE</v>
      </c>
      <c r="L14" t="str">
        <f t="shared" si="8"/>
        <v>CEQC9OCE</v>
      </c>
      <c r="M14" t="str">
        <f t="shared" si="8"/>
        <v>OEQO9OOE</v>
      </c>
      <c r="N14" t="str">
        <f t="shared" si="8"/>
        <v>QEQQ9OQE</v>
      </c>
      <c r="O14" t="str">
        <f t="shared" si="8"/>
        <v>2EQ29O2E</v>
      </c>
      <c r="P14" t="str">
        <f t="shared" si="8"/>
        <v>3EQ39O3E</v>
      </c>
      <c r="Q14" t="str">
        <f t="shared" si="8"/>
        <v>5EQ59O5E</v>
      </c>
      <c r="R14" t="str">
        <f t="shared" si="8"/>
        <v>9EQ99O9E</v>
      </c>
      <c r="S14" t="str">
        <f ca="1">IF(AND($B$1&gt;=B14,$B$1&lt;B15),HLOOKUP($A$5,$I$5:$R$14,10,FALSE),"")</f>
        <v/>
      </c>
    </row>
    <row r="15" spans="1:19" x14ac:dyDescent="0.25">
      <c r="A15" s="8">
        <v>45658</v>
      </c>
      <c r="B15" s="2">
        <f t="shared" si="2"/>
        <v>45658</v>
      </c>
      <c r="C15" s="2" t="str">
        <f t="shared" si="3"/>
        <v>2</v>
      </c>
      <c r="D15" s="2" t="str">
        <f t="shared" si="4"/>
        <v>Q</v>
      </c>
      <c r="E15" s="2" t="str">
        <f t="shared" si="5"/>
        <v>Q</v>
      </c>
      <c r="F15" s="2" t="str">
        <f t="shared" si="6"/>
        <v>O</v>
      </c>
      <c r="G15" s="2" t="str">
        <f t="shared" si="7"/>
        <v>5</v>
      </c>
      <c r="H15" s="2">
        <v>10</v>
      </c>
      <c r="I15" t="str">
        <f t="shared" si="8"/>
        <v>P2QPQOP5</v>
      </c>
      <c r="J15" t="str">
        <f t="shared" si="8"/>
        <v>I2QIQOI5</v>
      </c>
      <c r="K15" t="str">
        <f t="shared" si="8"/>
        <v>E2QEQOE5</v>
      </c>
      <c r="L15" t="str">
        <f t="shared" si="8"/>
        <v>C2QCQOC5</v>
      </c>
      <c r="M15" t="str">
        <f t="shared" si="8"/>
        <v>O2QOQOO5</v>
      </c>
      <c r="N15" t="str">
        <f t="shared" si="8"/>
        <v>Q2QQQOQ5</v>
      </c>
      <c r="O15" t="str">
        <f t="shared" si="8"/>
        <v>22Q2QO25</v>
      </c>
      <c r="P15" t="str">
        <f t="shared" si="8"/>
        <v>32Q3QO35</v>
      </c>
      <c r="Q15" t="str">
        <f t="shared" si="8"/>
        <v>52Q5QO55</v>
      </c>
      <c r="R15" t="str">
        <f t="shared" si="8"/>
        <v>92Q9QO95</v>
      </c>
      <c r="S15" t="str">
        <f ca="1">IF(AND($B$1&gt;=B15,$B$1&lt;B16),HLOOKUP($A$5,$I$5:$R$15,11,FALSE),"")</f>
        <v/>
      </c>
    </row>
    <row r="16" spans="1:19" x14ac:dyDescent="0.25">
      <c r="A16" s="8">
        <v>46023</v>
      </c>
      <c r="B16" s="2">
        <f t="shared" si="2"/>
        <v>46023</v>
      </c>
      <c r="C16" s="2" t="str">
        <f t="shared" si="3"/>
        <v>P</v>
      </c>
      <c r="D16" s="2" t="str">
        <f t="shared" si="4"/>
        <v>2</v>
      </c>
      <c r="E16" s="2" t="str">
        <f t="shared" si="5"/>
        <v>E</v>
      </c>
      <c r="F16" s="2" t="str">
        <f t="shared" si="6"/>
        <v>O</v>
      </c>
      <c r="G16" s="2" t="str">
        <f t="shared" si="7"/>
        <v>C</v>
      </c>
      <c r="H16" s="2" t="s">
        <v>156</v>
      </c>
      <c r="I16" t="str">
        <f t="shared" si="8"/>
        <v>PP2PEOPC</v>
      </c>
      <c r="J16" t="str">
        <f t="shared" si="8"/>
        <v>IP2IEOIC</v>
      </c>
      <c r="K16" t="str">
        <f t="shared" si="8"/>
        <v>EP2EEOEC</v>
      </c>
      <c r="L16" t="str">
        <f t="shared" si="8"/>
        <v>CP2CEOCC</v>
      </c>
      <c r="M16" t="str">
        <f t="shared" si="8"/>
        <v>OP2OEOOC</v>
      </c>
      <c r="N16" t="str">
        <f t="shared" si="8"/>
        <v>QP2QEOQC</v>
      </c>
      <c r="O16" t="str">
        <f t="shared" si="8"/>
        <v>2P22EO2C</v>
      </c>
      <c r="P16" t="str">
        <f t="shared" si="8"/>
        <v>3P23EO3C</v>
      </c>
      <c r="Q16" t="str">
        <f t="shared" si="8"/>
        <v>5P25EO5C</v>
      </c>
      <c r="R16" t="str">
        <f t="shared" si="8"/>
        <v>9P29EO9C</v>
      </c>
      <c r="S16" t="e">
        <f>HLOOKUP($A$5,$I$5:$R$16,12,FALSE)</f>
        <v>#N/A</v>
      </c>
    </row>
    <row r="17" spans="1:2" x14ac:dyDescent="0.25">
      <c r="A17" s="9" t="s">
        <v>96</v>
      </c>
      <c r="B17" t="s">
        <v>105</v>
      </c>
    </row>
    <row r="18" spans="1:2" x14ac:dyDescent="0.25">
      <c r="A18" s="10" t="s">
        <v>95</v>
      </c>
      <c r="B18" t="s">
        <v>106</v>
      </c>
    </row>
    <row r="19" spans="1:2" x14ac:dyDescent="0.25">
      <c r="A19" s="10" t="s">
        <v>97</v>
      </c>
      <c r="B19" t="s">
        <v>107</v>
      </c>
    </row>
    <row r="20" spans="1:2" x14ac:dyDescent="0.25">
      <c r="A20" s="10" t="s">
        <v>98</v>
      </c>
      <c r="B20" t="s">
        <v>2</v>
      </c>
    </row>
    <row r="21" spans="1:2" x14ac:dyDescent="0.25">
      <c r="A21" s="10" t="s">
        <v>99</v>
      </c>
      <c r="B21" t="s">
        <v>27</v>
      </c>
    </row>
    <row r="22" spans="1:2" x14ac:dyDescent="0.25">
      <c r="A22" s="10" t="s">
        <v>100</v>
      </c>
      <c r="B22" t="s">
        <v>108</v>
      </c>
    </row>
    <row r="23" spans="1:2" x14ac:dyDescent="0.25">
      <c r="A23" s="10" t="s">
        <v>102</v>
      </c>
      <c r="B23" s="10" t="s">
        <v>97</v>
      </c>
    </row>
    <row r="24" spans="1:2" x14ac:dyDescent="0.25">
      <c r="A24" s="10" t="s">
        <v>101</v>
      </c>
      <c r="B24" s="10" t="s">
        <v>98</v>
      </c>
    </row>
    <row r="25" spans="1:2" x14ac:dyDescent="0.25">
      <c r="A25" s="10" t="s">
        <v>103</v>
      </c>
      <c r="B25" s="10" t="s">
        <v>100</v>
      </c>
    </row>
    <row r="26" spans="1:2" x14ac:dyDescent="0.25">
      <c r="A26" s="10" t="s">
        <v>104</v>
      </c>
      <c r="B26" s="10"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workbookViewId="0">
      <selection activeCell="B14" sqref="B14"/>
    </sheetView>
  </sheetViews>
  <sheetFormatPr baseColWidth="10" defaultRowHeight="15" x14ac:dyDescent="0.25"/>
  <cols>
    <col min="3" max="34" width="3.28515625" customWidth="1"/>
  </cols>
  <sheetData>
    <row r="1" spans="1:34" x14ac:dyDescent="0.25">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row>
    <row r="2" spans="1:34" x14ac:dyDescent="0.25">
      <c r="A2" t="s">
        <v>112</v>
      </c>
      <c r="B2" t="str">
        <f>SUBSTITUTE(YOURDATA!D4," ","")</f>
        <v/>
      </c>
      <c r="C2" t="str">
        <f>MID($B2,C$1,1)</f>
        <v/>
      </c>
      <c r="D2" t="str">
        <f t="shared" ref="D2:AH4" si="0">MID($B2,D$1,1)</f>
        <v/>
      </c>
      <c r="E2" t="str">
        <f t="shared" si="0"/>
        <v/>
      </c>
      <c r="F2" t="str">
        <f t="shared" si="0"/>
        <v/>
      </c>
      <c r="G2" t="str">
        <f t="shared" si="0"/>
        <v/>
      </c>
      <c r="H2" t="str">
        <f t="shared" si="0"/>
        <v/>
      </c>
      <c r="I2" t="str">
        <f t="shared" si="0"/>
        <v/>
      </c>
      <c r="J2" t="str">
        <f t="shared" si="0"/>
        <v/>
      </c>
      <c r="K2" t="str">
        <f t="shared" si="0"/>
        <v/>
      </c>
      <c r="L2" t="str">
        <f t="shared" si="0"/>
        <v/>
      </c>
      <c r="M2" t="str">
        <f t="shared" si="0"/>
        <v/>
      </c>
      <c r="N2" t="str">
        <f t="shared" si="0"/>
        <v/>
      </c>
      <c r="O2" t="str">
        <f t="shared" si="0"/>
        <v/>
      </c>
      <c r="P2" t="str">
        <f t="shared" si="0"/>
        <v/>
      </c>
      <c r="Q2" t="str">
        <f t="shared" si="0"/>
        <v/>
      </c>
      <c r="R2" t="str">
        <f t="shared" si="0"/>
        <v/>
      </c>
      <c r="S2" t="str">
        <f t="shared" si="0"/>
        <v/>
      </c>
      <c r="T2" t="str">
        <f t="shared" si="0"/>
        <v/>
      </c>
      <c r="U2" t="str">
        <f t="shared" si="0"/>
        <v/>
      </c>
      <c r="V2" t="str">
        <f t="shared" si="0"/>
        <v/>
      </c>
      <c r="W2" t="str">
        <f t="shared" si="0"/>
        <v/>
      </c>
      <c r="X2" t="str">
        <f t="shared" si="0"/>
        <v/>
      </c>
      <c r="Y2" t="str">
        <f t="shared" si="0"/>
        <v/>
      </c>
      <c r="Z2" t="str">
        <f t="shared" si="0"/>
        <v/>
      </c>
      <c r="AA2" t="str">
        <f t="shared" si="0"/>
        <v/>
      </c>
      <c r="AB2" t="str">
        <f t="shared" si="0"/>
        <v/>
      </c>
      <c r="AC2" t="str">
        <f t="shared" si="0"/>
        <v/>
      </c>
      <c r="AD2" t="str">
        <f t="shared" si="0"/>
        <v/>
      </c>
      <c r="AE2" t="str">
        <f t="shared" si="0"/>
        <v/>
      </c>
      <c r="AF2" t="str">
        <f t="shared" si="0"/>
        <v/>
      </c>
      <c r="AG2" t="str">
        <f t="shared" si="0"/>
        <v/>
      </c>
      <c r="AH2" t="str">
        <f t="shared" si="0"/>
        <v/>
      </c>
    </row>
    <row r="3" spans="1:34" x14ac:dyDescent="0.25">
      <c r="A3" t="str">
        <f>IF(LEN(B2)&gt;1,B3,"ERROR")</f>
        <v>ERROR</v>
      </c>
      <c r="B3" t="str">
        <f>IF(COUNTIF(C3:AH3,1)=32,"OK","ERROR")</f>
        <v>OK</v>
      </c>
      <c r="C3">
        <f>IF(C2="",1,IF(ISERROR(VLOOKUP(C2,CHARSCHK!$B$2:$B$41,1,FALSE)),0,1))</f>
        <v>1</v>
      </c>
      <c r="D3">
        <f>IF(D2="",1,IF(ISERROR(VLOOKUP(D2,CHARSCHK!$B$2:$B$41,1,FALSE)),0,1))</f>
        <v>1</v>
      </c>
      <c r="E3">
        <f>IF(E2="",1,IF(ISERROR(VLOOKUP(E2,CHARSCHK!$B$2:$B$41,1,FALSE)),0,1))</f>
        <v>1</v>
      </c>
      <c r="F3">
        <f>IF(F2="",1,IF(ISERROR(VLOOKUP(F2,CHARSCHK!$B$2:$B$41,1,FALSE)),0,1))</f>
        <v>1</v>
      </c>
      <c r="G3">
        <f>IF(G2="",1,IF(ISERROR(VLOOKUP(G2,CHARSCHK!$B$2:$B$41,1,FALSE)),0,1))</f>
        <v>1</v>
      </c>
      <c r="H3">
        <f>IF(H2="",1,IF(ISERROR(VLOOKUP(H2,CHARSCHK!$B$2:$B$41,1,FALSE)),0,1))</f>
        <v>1</v>
      </c>
      <c r="I3">
        <f>IF(I2="",1,IF(ISERROR(VLOOKUP(I2,CHARSCHK!$B$2:$B$41,1,FALSE)),0,1))</f>
        <v>1</v>
      </c>
      <c r="J3">
        <f>IF(J2="",1,IF(ISERROR(VLOOKUP(J2,CHARSCHK!$B$2:$B$41,1,FALSE)),0,1))</f>
        <v>1</v>
      </c>
      <c r="K3">
        <f>IF(K2="",1,IF(ISERROR(VLOOKUP(K2,CHARSCHK!$B$2:$B$41,1,FALSE)),0,1))</f>
        <v>1</v>
      </c>
      <c r="L3">
        <f>IF(L2="",1,IF(ISERROR(VLOOKUP(L2,CHARSCHK!$B$2:$B$41,1,FALSE)),0,1))</f>
        <v>1</v>
      </c>
      <c r="M3">
        <f>IF(M2="",1,IF(ISERROR(VLOOKUP(M2,CHARSCHK!$B$2:$B$41,1,FALSE)),0,1))</f>
        <v>1</v>
      </c>
      <c r="N3">
        <f>IF(N2="",1,IF(ISERROR(VLOOKUP(N2,CHARSCHK!$B$2:$B$41,1,FALSE)),0,1))</f>
        <v>1</v>
      </c>
      <c r="O3">
        <f>IF(O2="",1,IF(ISERROR(VLOOKUP(O2,CHARSCHK!$B$2:$B$41,1,FALSE)),0,1))</f>
        <v>1</v>
      </c>
      <c r="P3">
        <f>IF(P2="",1,IF(ISERROR(VLOOKUP(P2,CHARSCHK!$B$2:$B$41,1,FALSE)),0,1))</f>
        <v>1</v>
      </c>
      <c r="Q3">
        <f>IF(Q2="",1,IF(ISERROR(VLOOKUP(Q2,CHARSCHK!$B$2:$B$41,1,FALSE)),0,1))</f>
        <v>1</v>
      </c>
      <c r="R3">
        <f>IF(R2="",1,IF(ISERROR(VLOOKUP(R2,CHARSCHK!$B$2:$B$41,1,FALSE)),0,1))</f>
        <v>1</v>
      </c>
      <c r="S3">
        <f>IF(S2="",1,IF(ISERROR(VLOOKUP(S2,CHARSCHK!$B$2:$B$41,1,FALSE)),0,1))</f>
        <v>1</v>
      </c>
      <c r="T3">
        <f>IF(T2="",1,IF(ISERROR(VLOOKUP(T2,CHARSCHK!$B$2:$B$41,1,FALSE)),0,1))</f>
        <v>1</v>
      </c>
      <c r="U3">
        <f>IF(U2="",1,IF(ISERROR(VLOOKUP(U2,CHARSCHK!$B$2:$B$41,1,FALSE)),0,1))</f>
        <v>1</v>
      </c>
      <c r="V3">
        <f>IF(V2="",1,IF(ISERROR(VLOOKUP(V2,CHARSCHK!$B$2:$B$41,1,FALSE)),0,1))</f>
        <v>1</v>
      </c>
      <c r="W3">
        <f>IF(W2="",1,IF(ISERROR(VLOOKUP(W2,CHARSCHK!$B$2:$B$41,1,FALSE)),0,1))</f>
        <v>1</v>
      </c>
      <c r="X3">
        <f>IF(X2="",1,IF(ISERROR(VLOOKUP(X2,CHARSCHK!$B$2:$B$41,1,FALSE)),0,1))</f>
        <v>1</v>
      </c>
      <c r="Y3">
        <f>IF(Y2="",1,IF(ISERROR(VLOOKUP(Y2,CHARSCHK!$B$2:$B$41,1,FALSE)),0,1))</f>
        <v>1</v>
      </c>
      <c r="Z3">
        <f>IF(Z2="",1,IF(ISERROR(VLOOKUP(Z2,CHARSCHK!$B$2:$B$41,1,FALSE)),0,1))</f>
        <v>1</v>
      </c>
      <c r="AA3">
        <f>IF(AA2="",1,IF(ISERROR(VLOOKUP(AA2,CHARSCHK!$B$2:$B$41,1,FALSE)),0,1))</f>
        <v>1</v>
      </c>
      <c r="AB3">
        <f>IF(AB2="",1,IF(ISERROR(VLOOKUP(AB2,CHARSCHK!$B$2:$B$41,1,FALSE)),0,1))</f>
        <v>1</v>
      </c>
      <c r="AC3">
        <f>IF(AC2="",1,IF(ISERROR(VLOOKUP(AC2,CHARSCHK!$B$2:$B$41,1,FALSE)),0,1))</f>
        <v>1</v>
      </c>
      <c r="AD3">
        <f>IF(AD2="",1,IF(ISERROR(VLOOKUP(AD2,CHARSCHK!$B$2:$B$41,1,FALSE)),0,1))</f>
        <v>1</v>
      </c>
      <c r="AE3">
        <f>IF(AE2="",1,IF(ISERROR(VLOOKUP(AE2,CHARSCHK!$B$2:$B$41,1,FALSE)),0,1))</f>
        <v>1</v>
      </c>
      <c r="AF3">
        <f>IF(AF2="",1,IF(ISERROR(VLOOKUP(AF2,CHARSCHK!$B$2:$B$41,1,FALSE)),0,1))</f>
        <v>1</v>
      </c>
      <c r="AG3">
        <f>IF(AG2="",1,IF(ISERROR(VLOOKUP(AG2,CHARSCHK!$B$2:$B$41,1,FALSE)),0,1))</f>
        <v>1</v>
      </c>
      <c r="AH3">
        <f>IF(AH2="",1,IF(ISERROR(VLOOKUP(AH2,CHARSCHK!$B$2:$B$41,1,FALSE)),0,1))</f>
        <v>1</v>
      </c>
    </row>
    <row r="4" spans="1:34" x14ac:dyDescent="0.25">
      <c r="A4" t="s">
        <v>113</v>
      </c>
      <c r="B4" t="str">
        <f>SUBSTITUTE(YOURDATA!D6," ","")</f>
        <v/>
      </c>
      <c r="C4" t="str">
        <f>MID($B4,C$1,1)</f>
        <v/>
      </c>
      <c r="D4" t="str">
        <f t="shared" si="0"/>
        <v/>
      </c>
      <c r="E4" t="str">
        <f t="shared" si="0"/>
        <v/>
      </c>
      <c r="F4" t="str">
        <f t="shared" si="0"/>
        <v/>
      </c>
      <c r="G4" t="str">
        <f t="shared" si="0"/>
        <v/>
      </c>
      <c r="H4" t="str">
        <f t="shared" si="0"/>
        <v/>
      </c>
      <c r="I4" t="str">
        <f t="shared" si="0"/>
        <v/>
      </c>
      <c r="J4" t="str">
        <f t="shared" si="0"/>
        <v/>
      </c>
      <c r="K4" t="str">
        <f t="shared" si="0"/>
        <v/>
      </c>
      <c r="L4" t="str">
        <f t="shared" si="0"/>
        <v/>
      </c>
      <c r="M4" t="str">
        <f t="shared" si="0"/>
        <v/>
      </c>
      <c r="N4" t="str">
        <f t="shared" si="0"/>
        <v/>
      </c>
      <c r="O4" t="str">
        <f t="shared" si="0"/>
        <v/>
      </c>
      <c r="P4" t="str">
        <f t="shared" si="0"/>
        <v/>
      </c>
      <c r="Q4" t="str">
        <f t="shared" si="0"/>
        <v/>
      </c>
      <c r="R4" t="str">
        <f t="shared" si="0"/>
        <v/>
      </c>
      <c r="S4" t="str">
        <f t="shared" si="0"/>
        <v/>
      </c>
      <c r="T4" t="str">
        <f t="shared" si="0"/>
        <v/>
      </c>
      <c r="U4" t="str">
        <f t="shared" si="0"/>
        <v/>
      </c>
      <c r="V4" t="str">
        <f t="shared" si="0"/>
        <v/>
      </c>
      <c r="W4" t="str">
        <f t="shared" si="0"/>
        <v/>
      </c>
      <c r="X4" t="str">
        <f t="shared" si="0"/>
        <v/>
      </c>
      <c r="Y4" t="str">
        <f t="shared" si="0"/>
        <v/>
      </c>
      <c r="Z4" t="str">
        <f t="shared" si="0"/>
        <v/>
      </c>
      <c r="AA4" t="str">
        <f t="shared" si="0"/>
        <v/>
      </c>
      <c r="AB4" t="str">
        <f t="shared" si="0"/>
        <v/>
      </c>
      <c r="AC4" t="str">
        <f t="shared" si="0"/>
        <v/>
      </c>
      <c r="AD4" t="str">
        <f t="shared" si="0"/>
        <v/>
      </c>
      <c r="AE4" t="str">
        <f t="shared" si="0"/>
        <v/>
      </c>
      <c r="AF4" t="str">
        <f t="shared" si="0"/>
        <v/>
      </c>
      <c r="AG4" t="str">
        <f t="shared" si="0"/>
        <v/>
      </c>
      <c r="AH4" t="str">
        <f t="shared" si="0"/>
        <v/>
      </c>
    </row>
    <row r="5" spans="1:34" x14ac:dyDescent="0.25">
      <c r="A5" t="str">
        <f>IF(LEN(B4)&gt;1,B5,"ERROR")</f>
        <v>ERROR</v>
      </c>
      <c r="B5" t="str">
        <f>IF(COUNTIF(C5:AH5,1)=32,"OK","ERROR")</f>
        <v>OK</v>
      </c>
      <c r="C5">
        <f>IF(C4="",1,IF(ISERROR(VLOOKUP(C4,CHARSCHK!$C$2:$C$41,1,FALSE)),0,1))</f>
        <v>1</v>
      </c>
      <c r="D5">
        <f>IF(D4="",1,IF(ISERROR(VLOOKUP(D4,CHARSCHK!$C$2:$C$41,1,FALSE)),0,1))</f>
        <v>1</v>
      </c>
      <c r="E5">
        <f>IF(E4="",1,IF(ISERROR(VLOOKUP(E4,CHARSCHK!$C$2:$C$41,1,FALSE)),0,1))</f>
        <v>1</v>
      </c>
      <c r="F5">
        <f>IF(F4="",1,IF(ISERROR(VLOOKUP(F4,CHARSCHK!$C$2:$C$41,1,FALSE)),0,1))</f>
        <v>1</v>
      </c>
      <c r="G5">
        <f>IF(G4="",1,IF(ISERROR(VLOOKUP(G4,CHARSCHK!$C$2:$C$41,1,FALSE)),0,1))</f>
        <v>1</v>
      </c>
      <c r="H5">
        <f>IF(H4="",1,IF(ISERROR(VLOOKUP(H4,CHARSCHK!$C$2:$C$41,1,FALSE)),0,1))</f>
        <v>1</v>
      </c>
      <c r="I5">
        <f>IF(I4="",1,IF(ISERROR(VLOOKUP(I4,CHARSCHK!$C$2:$C$41,1,FALSE)),0,1))</f>
        <v>1</v>
      </c>
      <c r="J5">
        <f>IF(J4="",1,IF(ISERROR(VLOOKUP(J4,CHARSCHK!$C$2:$C$41,1,FALSE)),0,1))</f>
        <v>1</v>
      </c>
      <c r="K5">
        <f>IF(K4="",1,IF(ISERROR(VLOOKUP(K4,CHARSCHK!$C$2:$C$41,1,FALSE)),0,1))</f>
        <v>1</v>
      </c>
      <c r="L5">
        <f>IF(L4="",1,IF(ISERROR(VLOOKUP(L4,CHARSCHK!$C$2:$C$41,1,FALSE)),0,1))</f>
        <v>1</v>
      </c>
      <c r="M5">
        <f>IF(M4="",1,IF(ISERROR(VLOOKUP(M4,CHARSCHK!$C$2:$C$41,1,FALSE)),0,1))</f>
        <v>1</v>
      </c>
      <c r="N5">
        <f>IF(N4="",1,IF(ISERROR(VLOOKUP(N4,CHARSCHK!$C$2:$C$41,1,FALSE)),0,1))</f>
        <v>1</v>
      </c>
      <c r="O5">
        <f>IF(O4="",1,IF(ISERROR(VLOOKUP(O4,CHARSCHK!$C$2:$C$41,1,FALSE)),0,1))</f>
        <v>1</v>
      </c>
      <c r="P5">
        <f>IF(P4="",1,IF(ISERROR(VLOOKUP(P4,CHARSCHK!$C$2:$C$41,1,FALSE)),0,1))</f>
        <v>1</v>
      </c>
      <c r="Q5">
        <f>IF(Q4="",1,IF(ISERROR(VLOOKUP(Q4,CHARSCHK!$C$2:$C$41,1,FALSE)),0,1))</f>
        <v>1</v>
      </c>
      <c r="R5">
        <f>IF(R4="",1,IF(ISERROR(VLOOKUP(R4,CHARSCHK!$C$2:$C$41,1,FALSE)),0,1))</f>
        <v>1</v>
      </c>
      <c r="S5">
        <f>IF(S4="",1,IF(ISERROR(VLOOKUP(S4,CHARSCHK!$C$2:$C$41,1,FALSE)),0,1))</f>
        <v>1</v>
      </c>
      <c r="T5">
        <f>IF(T4="",1,IF(ISERROR(VLOOKUP(T4,CHARSCHK!$C$2:$C$41,1,FALSE)),0,1))</f>
        <v>1</v>
      </c>
      <c r="U5">
        <f>IF(U4="",1,IF(ISERROR(VLOOKUP(U4,CHARSCHK!$C$2:$C$41,1,FALSE)),0,1))</f>
        <v>1</v>
      </c>
      <c r="V5">
        <f>IF(V4="",1,IF(ISERROR(VLOOKUP(V4,CHARSCHK!$C$2:$C$41,1,FALSE)),0,1))</f>
        <v>1</v>
      </c>
      <c r="W5">
        <f>IF(W4="",1,IF(ISERROR(VLOOKUP(W4,CHARSCHK!$C$2:$C$41,1,FALSE)),0,1))</f>
        <v>1</v>
      </c>
      <c r="X5">
        <f>IF(X4="",1,IF(ISERROR(VLOOKUP(X4,CHARSCHK!$C$2:$C$41,1,FALSE)),0,1))</f>
        <v>1</v>
      </c>
      <c r="Y5">
        <f>IF(Y4="",1,IF(ISERROR(VLOOKUP(Y4,CHARSCHK!$C$2:$C$41,1,FALSE)),0,1))</f>
        <v>1</v>
      </c>
      <c r="Z5">
        <f>IF(Z4="",1,IF(ISERROR(VLOOKUP(Z4,CHARSCHK!$C$2:$C$41,1,FALSE)),0,1))</f>
        <v>1</v>
      </c>
      <c r="AA5">
        <f>IF(AA4="",1,IF(ISERROR(VLOOKUP(AA4,CHARSCHK!$C$2:$C$41,1,FALSE)),0,1))</f>
        <v>1</v>
      </c>
      <c r="AB5">
        <f>IF(AB4="",1,IF(ISERROR(VLOOKUP(AB4,CHARSCHK!$C$2:$C$41,1,FALSE)),0,1))</f>
        <v>1</v>
      </c>
      <c r="AC5">
        <f>IF(AC4="",1,IF(ISERROR(VLOOKUP(AC4,CHARSCHK!$C$2:$C$41,1,FALSE)),0,1))</f>
        <v>1</v>
      </c>
      <c r="AD5">
        <f>IF(AD4="",1,IF(ISERROR(VLOOKUP(AD4,CHARSCHK!$C$2:$C$41,1,FALSE)),0,1))</f>
        <v>1</v>
      </c>
      <c r="AE5">
        <f>IF(AE4="",1,IF(ISERROR(VLOOKUP(AE4,CHARSCHK!$C$2:$C$41,1,FALSE)),0,1))</f>
        <v>1</v>
      </c>
      <c r="AF5">
        <f>IF(AF4="",1,IF(ISERROR(VLOOKUP(AF4,CHARSCHK!$C$2:$C$41,1,FALSE)),0,1))</f>
        <v>1</v>
      </c>
      <c r="AG5">
        <f>IF(AG4="",1,IF(ISERROR(VLOOKUP(AG4,CHARSCHK!$C$2:$C$41,1,FALSE)),0,1))</f>
        <v>1</v>
      </c>
      <c r="AH5">
        <f>IF(AH4="",1,IF(ISERROR(VLOOKUP(AH4,CHARSCHK!$C$2:$C$41,1,FALSE)),0,1))</f>
        <v>1</v>
      </c>
    </row>
    <row r="6" spans="1:34" x14ac:dyDescent="0.25">
      <c r="A6" t="str">
        <f>SUBSTITUTE(YOURDATA!D10," ","")</f>
        <v/>
      </c>
      <c r="B6" t="str">
        <f>IF(ISERROR(FIND("@",A6,1)),"ERROR",IF(AND(A8="OK",A10="OK"),"OK","ERROR"))</f>
        <v>ERROR</v>
      </c>
    </row>
    <row r="7" spans="1:34" x14ac:dyDescent="0.25">
      <c r="A7" t="s">
        <v>152</v>
      </c>
      <c r="B7" t="e">
        <f>LEFT(A6,FIND("@",A6)-1)</f>
        <v>#VALUE!</v>
      </c>
      <c r="C7" t="e">
        <f>MID($B7,C$1,1)</f>
        <v>#VALUE!</v>
      </c>
      <c r="D7" t="e">
        <f t="shared" ref="D7:AH8" si="1">MID($B7,D$1,1)</f>
        <v>#VALUE!</v>
      </c>
      <c r="E7" t="e">
        <f t="shared" si="1"/>
        <v>#VALUE!</v>
      </c>
      <c r="F7" t="e">
        <f t="shared" si="1"/>
        <v>#VALUE!</v>
      </c>
      <c r="G7" t="e">
        <f t="shared" si="1"/>
        <v>#VALUE!</v>
      </c>
      <c r="H7" t="e">
        <f t="shared" si="1"/>
        <v>#VALUE!</v>
      </c>
      <c r="I7" t="e">
        <f t="shared" si="1"/>
        <v>#VALUE!</v>
      </c>
      <c r="J7" t="e">
        <f t="shared" si="1"/>
        <v>#VALUE!</v>
      </c>
      <c r="K7" t="e">
        <f t="shared" si="1"/>
        <v>#VALUE!</v>
      </c>
      <c r="L7" t="e">
        <f t="shared" si="1"/>
        <v>#VALUE!</v>
      </c>
      <c r="M7" t="e">
        <f t="shared" si="1"/>
        <v>#VALUE!</v>
      </c>
      <c r="N7" t="e">
        <f t="shared" si="1"/>
        <v>#VALUE!</v>
      </c>
      <c r="O7" t="e">
        <f t="shared" si="1"/>
        <v>#VALUE!</v>
      </c>
      <c r="P7" t="e">
        <f t="shared" si="1"/>
        <v>#VALUE!</v>
      </c>
      <c r="Q7" t="e">
        <f t="shared" si="1"/>
        <v>#VALUE!</v>
      </c>
      <c r="R7" t="e">
        <f t="shared" si="1"/>
        <v>#VALUE!</v>
      </c>
      <c r="S7" t="e">
        <f t="shared" si="1"/>
        <v>#VALUE!</v>
      </c>
      <c r="T7" t="e">
        <f t="shared" si="1"/>
        <v>#VALUE!</v>
      </c>
      <c r="U7" t="e">
        <f t="shared" si="1"/>
        <v>#VALUE!</v>
      </c>
      <c r="V7" t="e">
        <f t="shared" si="1"/>
        <v>#VALUE!</v>
      </c>
      <c r="W7" t="e">
        <f t="shared" si="1"/>
        <v>#VALUE!</v>
      </c>
      <c r="X7" t="e">
        <f t="shared" si="1"/>
        <v>#VALUE!</v>
      </c>
      <c r="Y7" t="e">
        <f t="shared" si="1"/>
        <v>#VALUE!</v>
      </c>
      <c r="Z7" t="e">
        <f t="shared" si="1"/>
        <v>#VALUE!</v>
      </c>
      <c r="AA7" t="e">
        <f t="shared" si="1"/>
        <v>#VALUE!</v>
      </c>
      <c r="AB7" t="e">
        <f t="shared" si="1"/>
        <v>#VALUE!</v>
      </c>
      <c r="AC7" t="e">
        <f t="shared" si="1"/>
        <v>#VALUE!</v>
      </c>
      <c r="AD7" t="e">
        <f t="shared" si="1"/>
        <v>#VALUE!</v>
      </c>
      <c r="AE7" t="e">
        <f t="shared" si="1"/>
        <v>#VALUE!</v>
      </c>
      <c r="AF7" t="e">
        <f t="shared" si="1"/>
        <v>#VALUE!</v>
      </c>
      <c r="AG7" t="e">
        <f t="shared" si="1"/>
        <v>#VALUE!</v>
      </c>
      <c r="AH7" t="e">
        <f t="shared" si="1"/>
        <v>#VALUE!</v>
      </c>
    </row>
    <row r="8" spans="1:34" x14ac:dyDescent="0.25">
      <c r="A8" t="e">
        <f>IF(LEN(B7)&gt;1,B8,"ERROR")</f>
        <v>#VALUE!</v>
      </c>
      <c r="B8" t="str">
        <f>IF(COUNTIF(C8:AH8,1)=32,"OK","ERROR")</f>
        <v>ERROR</v>
      </c>
      <c r="C8" t="e">
        <f>IF(C7="",1,IF(ISERROR(VLOOKUP(C7,CHARSCHK!$D$2:$D$41,1,FALSE)),0,1))</f>
        <v>#VALUE!</v>
      </c>
      <c r="D8" t="e">
        <f>IF(D7="",1,IF(ISERROR(VLOOKUP(D7,CHARSCHK!$D$2:$D$41,1,FALSE)),0,1))</f>
        <v>#VALUE!</v>
      </c>
      <c r="E8" t="e">
        <f>IF(E7="",1,IF(ISERROR(VLOOKUP(E7,CHARSCHK!$D$2:$D$41,1,FALSE)),0,1))</f>
        <v>#VALUE!</v>
      </c>
      <c r="F8" t="e">
        <f>IF(F7="",1,IF(ISERROR(VLOOKUP(F7,CHARSCHK!$D$2:$D$41,1,FALSE)),0,1))</f>
        <v>#VALUE!</v>
      </c>
      <c r="G8" t="e">
        <f>IF(G7="",1,IF(ISERROR(VLOOKUP(G7,CHARSCHK!$D$2:$D$41,1,FALSE)),0,1))</f>
        <v>#VALUE!</v>
      </c>
      <c r="H8" t="e">
        <f>IF(H7="",1,IF(ISERROR(VLOOKUP(H7,CHARSCHK!$D$2:$D$41,1,FALSE)),0,1))</f>
        <v>#VALUE!</v>
      </c>
      <c r="I8" t="e">
        <f>IF(I7="",1,IF(ISERROR(VLOOKUP(I7,CHARSCHK!$D$2:$D$41,1,FALSE)),0,1))</f>
        <v>#VALUE!</v>
      </c>
      <c r="J8" t="e">
        <f>IF(J7="",1,IF(ISERROR(VLOOKUP(J7,CHARSCHK!$D$2:$D$41,1,FALSE)),0,1))</f>
        <v>#VALUE!</v>
      </c>
      <c r="K8" t="e">
        <f>IF(K7="",1,IF(ISERROR(VLOOKUP(K7,CHARSCHK!$D$2:$D$41,1,FALSE)),0,1))</f>
        <v>#VALUE!</v>
      </c>
      <c r="L8" t="e">
        <f>IF(L7="",1,IF(ISERROR(VLOOKUP(L7,CHARSCHK!$D$2:$D$41,1,FALSE)),0,1))</f>
        <v>#VALUE!</v>
      </c>
      <c r="M8" t="e">
        <f>IF(M7="",1,IF(ISERROR(VLOOKUP(M7,CHARSCHK!$D$2:$D$41,1,FALSE)),0,1))</f>
        <v>#VALUE!</v>
      </c>
      <c r="N8" t="e">
        <f>IF(N7="",1,IF(ISERROR(VLOOKUP(N7,CHARSCHK!$D$2:$D$41,1,FALSE)),0,1))</f>
        <v>#VALUE!</v>
      </c>
      <c r="O8" t="e">
        <f>IF(O7="",1,IF(ISERROR(VLOOKUP(O7,CHARSCHK!$D$2:$D$41,1,FALSE)),0,1))</f>
        <v>#VALUE!</v>
      </c>
      <c r="P8" t="e">
        <f>IF(P7="",1,IF(ISERROR(VLOOKUP(P7,CHARSCHK!$D$2:$D$41,1,FALSE)),0,1))</f>
        <v>#VALUE!</v>
      </c>
      <c r="Q8" t="e">
        <f>IF(Q7="",1,IF(ISERROR(VLOOKUP(Q7,CHARSCHK!$D$2:$D$41,1,FALSE)),0,1))</f>
        <v>#VALUE!</v>
      </c>
      <c r="R8" t="e">
        <f>IF(R7="",1,IF(ISERROR(VLOOKUP(R7,CHARSCHK!$D$2:$D$41,1,FALSE)),0,1))</f>
        <v>#VALUE!</v>
      </c>
      <c r="S8" t="e">
        <f>IF(S7="",1,IF(ISERROR(VLOOKUP(S7,CHARSCHK!$D$2:$D$41,1,FALSE)),0,1))</f>
        <v>#VALUE!</v>
      </c>
      <c r="T8" t="e">
        <f>IF(T7="",1,IF(ISERROR(VLOOKUP(T7,CHARSCHK!$D$2:$D$41,1,FALSE)),0,1))</f>
        <v>#VALUE!</v>
      </c>
      <c r="U8" t="e">
        <f>IF(U7="",1,IF(ISERROR(VLOOKUP(U7,CHARSCHK!$D$2:$D$41,1,FALSE)),0,1))</f>
        <v>#VALUE!</v>
      </c>
      <c r="V8" t="e">
        <f>IF(V7="",1,IF(ISERROR(VLOOKUP(V7,CHARSCHK!$D$2:$D$41,1,FALSE)),0,1))</f>
        <v>#VALUE!</v>
      </c>
      <c r="W8" t="e">
        <f>IF(W7="",1,IF(ISERROR(VLOOKUP(W7,CHARSCHK!$D$2:$D$41,1,FALSE)),0,1))</f>
        <v>#VALUE!</v>
      </c>
      <c r="X8" t="e">
        <f>IF(X7="",1,IF(ISERROR(VLOOKUP(X7,CHARSCHK!$D$2:$D$41,1,FALSE)),0,1))</f>
        <v>#VALUE!</v>
      </c>
      <c r="Y8" t="e">
        <f>IF(Y7="",1,IF(ISERROR(VLOOKUP(Y7,CHARSCHK!$D$2:$D$41,1,FALSE)),0,1))</f>
        <v>#VALUE!</v>
      </c>
      <c r="Z8" t="e">
        <f>IF(Z7="",1,IF(ISERROR(VLOOKUP(Z7,CHARSCHK!$D$2:$D$41,1,FALSE)),0,1))</f>
        <v>#VALUE!</v>
      </c>
      <c r="AA8" t="e">
        <f>IF(AA7="",1,IF(ISERROR(VLOOKUP(AA7,CHARSCHK!$D$2:$D$41,1,FALSE)),0,1))</f>
        <v>#VALUE!</v>
      </c>
      <c r="AB8" t="e">
        <f>IF(AB7="",1,IF(ISERROR(VLOOKUP(AB7,CHARSCHK!$D$2:$D$41,1,FALSE)),0,1))</f>
        <v>#VALUE!</v>
      </c>
      <c r="AC8" t="e">
        <f>IF(AC7="",1,IF(ISERROR(VLOOKUP(AC7,CHARSCHK!$D$2:$D$41,1,FALSE)),0,1))</f>
        <v>#VALUE!</v>
      </c>
      <c r="AD8" t="e">
        <f>IF(AD7="",1,IF(ISERROR(VLOOKUP(AD7,CHARSCHK!$D$2:$D$41,1,FALSE)),0,1))</f>
        <v>#VALUE!</v>
      </c>
      <c r="AE8" t="e">
        <f>IF(AE7="",1,IF(ISERROR(VLOOKUP(AE7,CHARSCHK!$D$2:$D$41,1,FALSE)),0,1))</f>
        <v>#VALUE!</v>
      </c>
      <c r="AF8" t="e">
        <f>IF(AF7="",1,IF(ISERROR(VLOOKUP(AF7,CHARSCHK!$D$2:$D$41,1,FALSE)),0,1))</f>
        <v>#VALUE!</v>
      </c>
      <c r="AG8" t="e">
        <f>IF(AG7="",1,IF(ISERROR(VLOOKUP(AG7,CHARSCHK!$D$2:$D$41,1,FALSE)),0,1))</f>
        <v>#VALUE!</v>
      </c>
      <c r="AH8" t="e">
        <f>IF(AH7="",1,IF(ISERROR(VLOOKUP(AH7,CHARSCHK!$D$2:$D$41,1,FALSE)),0,1))</f>
        <v>#VALUE!</v>
      </c>
    </row>
    <row r="9" spans="1:34" x14ac:dyDescent="0.25">
      <c r="A9" t="s">
        <v>153</v>
      </c>
      <c r="B9" t="e">
        <f>RIGHT(A6,LEN(A6)-LEN(B7)-1)</f>
        <v>#VALUE!</v>
      </c>
      <c r="C9" t="e">
        <f>MID($B9,C$1,1)</f>
        <v>#VALUE!</v>
      </c>
      <c r="D9" t="e">
        <f t="shared" ref="D9:AH10" si="2">MID($B9,D$1,1)</f>
        <v>#VALUE!</v>
      </c>
      <c r="E9" t="e">
        <f t="shared" si="2"/>
        <v>#VALUE!</v>
      </c>
      <c r="F9" t="e">
        <f t="shared" si="2"/>
        <v>#VALUE!</v>
      </c>
      <c r="G9" t="e">
        <f t="shared" si="2"/>
        <v>#VALUE!</v>
      </c>
      <c r="H9" t="e">
        <f t="shared" si="2"/>
        <v>#VALUE!</v>
      </c>
      <c r="I9" t="e">
        <f t="shared" si="2"/>
        <v>#VALUE!</v>
      </c>
      <c r="J9" t="e">
        <f t="shared" si="2"/>
        <v>#VALUE!</v>
      </c>
      <c r="K9" t="e">
        <f t="shared" si="2"/>
        <v>#VALUE!</v>
      </c>
      <c r="L9" t="e">
        <f t="shared" si="2"/>
        <v>#VALUE!</v>
      </c>
      <c r="M9" t="e">
        <f t="shared" si="2"/>
        <v>#VALUE!</v>
      </c>
      <c r="N9" t="e">
        <f t="shared" si="2"/>
        <v>#VALUE!</v>
      </c>
      <c r="O9" t="e">
        <f t="shared" si="2"/>
        <v>#VALUE!</v>
      </c>
      <c r="P9" t="e">
        <f t="shared" si="2"/>
        <v>#VALUE!</v>
      </c>
      <c r="Q9" t="e">
        <f t="shared" si="2"/>
        <v>#VALUE!</v>
      </c>
      <c r="R9" t="e">
        <f t="shared" si="2"/>
        <v>#VALUE!</v>
      </c>
      <c r="S9" t="e">
        <f t="shared" si="2"/>
        <v>#VALUE!</v>
      </c>
      <c r="T9" t="e">
        <f t="shared" si="2"/>
        <v>#VALUE!</v>
      </c>
      <c r="U9" t="e">
        <f t="shared" si="2"/>
        <v>#VALUE!</v>
      </c>
      <c r="V9" t="e">
        <f t="shared" si="2"/>
        <v>#VALUE!</v>
      </c>
      <c r="W9" t="e">
        <f t="shared" si="2"/>
        <v>#VALUE!</v>
      </c>
      <c r="X9" t="e">
        <f t="shared" si="2"/>
        <v>#VALUE!</v>
      </c>
      <c r="Y9" t="e">
        <f t="shared" si="2"/>
        <v>#VALUE!</v>
      </c>
      <c r="Z9" t="e">
        <f t="shared" si="2"/>
        <v>#VALUE!</v>
      </c>
      <c r="AA9" t="e">
        <f t="shared" si="2"/>
        <v>#VALUE!</v>
      </c>
      <c r="AB9" t="e">
        <f t="shared" si="2"/>
        <v>#VALUE!</v>
      </c>
      <c r="AC9" t="e">
        <f t="shared" si="2"/>
        <v>#VALUE!</v>
      </c>
      <c r="AD9" t="e">
        <f t="shared" si="2"/>
        <v>#VALUE!</v>
      </c>
      <c r="AE9" t="e">
        <f t="shared" si="2"/>
        <v>#VALUE!</v>
      </c>
      <c r="AF9" t="e">
        <f t="shared" si="2"/>
        <v>#VALUE!</v>
      </c>
      <c r="AG9" t="e">
        <f t="shared" si="2"/>
        <v>#VALUE!</v>
      </c>
      <c r="AH9" t="e">
        <f t="shared" si="2"/>
        <v>#VALUE!</v>
      </c>
    </row>
    <row r="10" spans="1:34" x14ac:dyDescent="0.25">
      <c r="A10" t="e">
        <f>IF(LEN(B9)&gt;1,B10,"ERROR")</f>
        <v>#VALUE!</v>
      </c>
      <c r="B10" t="str">
        <f>IF(COUNTIF(C10:AH10,1)=32,"OK","ERROR")</f>
        <v>ERROR</v>
      </c>
      <c r="C10" t="e">
        <f>IF(C9="",1,IF(ISERROR(VLOOKUP(C9,CHARSCHK!$E$2:$E$41,1,FALSE)),0,1))</f>
        <v>#VALUE!</v>
      </c>
      <c r="D10" t="e">
        <f>IF(D9="",1,IF(ISERROR(VLOOKUP(D9,CHARSCHK!$E$2:$E$41,1,FALSE)),0,1))</f>
        <v>#VALUE!</v>
      </c>
      <c r="E10" t="e">
        <f>IF(E9="",1,IF(ISERROR(VLOOKUP(E9,CHARSCHK!$E$2:$E$41,1,FALSE)),0,1))</f>
        <v>#VALUE!</v>
      </c>
      <c r="F10" t="e">
        <f>IF(F9="",1,IF(ISERROR(VLOOKUP(F9,CHARSCHK!$E$2:$E$41,1,FALSE)),0,1))</f>
        <v>#VALUE!</v>
      </c>
      <c r="G10" t="e">
        <f>IF(G9="",1,IF(ISERROR(VLOOKUP(G9,CHARSCHK!$E$2:$E$41,1,FALSE)),0,1))</f>
        <v>#VALUE!</v>
      </c>
      <c r="H10" t="e">
        <f>IF(H9="",1,IF(ISERROR(VLOOKUP(H9,CHARSCHK!$E$2:$E$41,1,FALSE)),0,1))</f>
        <v>#VALUE!</v>
      </c>
      <c r="I10" t="e">
        <f>IF(I9="",1,IF(ISERROR(VLOOKUP(I9,CHARSCHK!$E$2:$E$41,1,FALSE)),0,1))</f>
        <v>#VALUE!</v>
      </c>
      <c r="J10" t="e">
        <f>IF(J9="",1,IF(ISERROR(VLOOKUP(J9,CHARSCHK!$E$2:$E$41,1,FALSE)),0,1))</f>
        <v>#VALUE!</v>
      </c>
      <c r="K10" t="e">
        <f>IF(K9="",1,IF(ISERROR(VLOOKUP(K9,CHARSCHK!$E$2:$E$41,1,FALSE)),0,1))</f>
        <v>#VALUE!</v>
      </c>
      <c r="L10" t="e">
        <f>IF(L9="",1,IF(ISERROR(VLOOKUP(L9,CHARSCHK!$E$2:$E$41,1,FALSE)),0,1))</f>
        <v>#VALUE!</v>
      </c>
      <c r="M10" t="e">
        <f>IF(M9="",1,IF(ISERROR(VLOOKUP(M9,CHARSCHK!$E$2:$E$41,1,FALSE)),0,1))</f>
        <v>#VALUE!</v>
      </c>
      <c r="N10" t="e">
        <f>IF(N9="",1,IF(ISERROR(VLOOKUP(N9,CHARSCHK!$E$2:$E$41,1,FALSE)),0,1))</f>
        <v>#VALUE!</v>
      </c>
      <c r="O10" t="e">
        <f>IF(O9="",1,IF(ISERROR(VLOOKUP(O9,CHARSCHK!$E$2:$E$41,1,FALSE)),0,1))</f>
        <v>#VALUE!</v>
      </c>
      <c r="P10" t="e">
        <f>IF(P9="",1,IF(ISERROR(VLOOKUP(P9,CHARSCHK!$E$2:$E$41,1,FALSE)),0,1))</f>
        <v>#VALUE!</v>
      </c>
      <c r="Q10" t="e">
        <f>IF(Q9="",1,IF(ISERROR(VLOOKUP(Q9,CHARSCHK!$E$2:$E$41,1,FALSE)),0,1))</f>
        <v>#VALUE!</v>
      </c>
      <c r="R10" t="e">
        <f>IF(R9="",1,IF(ISERROR(VLOOKUP(R9,CHARSCHK!$E$2:$E$41,1,FALSE)),0,1))</f>
        <v>#VALUE!</v>
      </c>
      <c r="S10" t="e">
        <f>IF(S9="",1,IF(ISERROR(VLOOKUP(S9,CHARSCHK!$E$2:$E$41,1,FALSE)),0,1))</f>
        <v>#VALUE!</v>
      </c>
      <c r="T10" t="e">
        <f>IF(T9="",1,IF(ISERROR(VLOOKUP(T9,CHARSCHK!$E$2:$E$41,1,FALSE)),0,1))</f>
        <v>#VALUE!</v>
      </c>
      <c r="U10" t="e">
        <f>IF(U9="",1,IF(ISERROR(VLOOKUP(U9,CHARSCHK!$E$2:$E$41,1,FALSE)),0,1))</f>
        <v>#VALUE!</v>
      </c>
      <c r="V10" t="e">
        <f>IF(V9="",1,IF(ISERROR(VLOOKUP(V9,CHARSCHK!$E$2:$E$41,1,FALSE)),0,1))</f>
        <v>#VALUE!</v>
      </c>
      <c r="W10" t="e">
        <f>IF(W9="",1,IF(ISERROR(VLOOKUP(W9,CHARSCHK!$E$2:$E$41,1,FALSE)),0,1))</f>
        <v>#VALUE!</v>
      </c>
      <c r="X10" t="e">
        <f>IF(X9="",1,IF(ISERROR(VLOOKUP(X9,CHARSCHK!$E$2:$E$41,1,FALSE)),0,1))</f>
        <v>#VALUE!</v>
      </c>
      <c r="Y10" t="e">
        <f>IF(Y9="",1,IF(ISERROR(VLOOKUP(Y9,CHARSCHK!$E$2:$E$41,1,FALSE)),0,1))</f>
        <v>#VALUE!</v>
      </c>
      <c r="Z10" t="e">
        <f>IF(Z9="",1,IF(ISERROR(VLOOKUP(Z9,CHARSCHK!$E$2:$E$41,1,FALSE)),0,1))</f>
        <v>#VALUE!</v>
      </c>
      <c r="AA10" t="e">
        <f>IF(AA9="",1,IF(ISERROR(VLOOKUP(AA9,CHARSCHK!$E$2:$E$41,1,FALSE)),0,1))</f>
        <v>#VALUE!</v>
      </c>
      <c r="AB10" t="e">
        <f>IF(AB9="",1,IF(ISERROR(VLOOKUP(AB9,CHARSCHK!$E$2:$E$41,1,FALSE)),0,1))</f>
        <v>#VALUE!</v>
      </c>
      <c r="AC10" t="e">
        <f>IF(AC9="",1,IF(ISERROR(VLOOKUP(AC9,CHARSCHK!$E$2:$E$41,1,FALSE)),0,1))</f>
        <v>#VALUE!</v>
      </c>
      <c r="AD10" t="e">
        <f>IF(AD9="",1,IF(ISERROR(VLOOKUP(AD9,CHARSCHK!$E$2:$E$41,1,FALSE)),0,1))</f>
        <v>#VALUE!</v>
      </c>
      <c r="AE10" t="e">
        <f>IF(AE9="",1,IF(ISERROR(VLOOKUP(AE9,CHARSCHK!$E$2:$E$41,1,FALSE)),0,1))</f>
        <v>#VALUE!</v>
      </c>
      <c r="AF10" t="e">
        <f>IF(AF9="",1,IF(ISERROR(VLOOKUP(AF9,CHARSCHK!$E$2:$E$41,1,FALSE)),0,1))</f>
        <v>#VALUE!</v>
      </c>
      <c r="AG10" t="e">
        <f>IF(AG9="",1,IF(ISERROR(VLOOKUP(AG9,CHARSCHK!$E$2:$E$41,1,FALSE)),0,1))</f>
        <v>#VALUE!</v>
      </c>
      <c r="AH10" t="e">
        <f>IF(AH9="",1,IF(ISERROR(VLOOKUP(AH9,CHARSCHK!$E$2:$E$41,1,FALSE)),0,1))</f>
        <v>#VALUE!</v>
      </c>
    </row>
    <row r="11" spans="1:34" x14ac:dyDescent="0.25">
      <c r="A11" t="s">
        <v>114</v>
      </c>
      <c r="B11" t="str">
        <f>YOURDATA!D8</f>
        <v>Day</v>
      </c>
      <c r="C11" t="str">
        <f>IF(ISERROR(VLOOKUP(B11,LISTS!A19:A49,1,FALSE)),"ERROR","OK")</f>
        <v>ERROR</v>
      </c>
    </row>
    <row r="12" spans="1:34" x14ac:dyDescent="0.25">
      <c r="A12" t="s">
        <v>115</v>
      </c>
      <c r="B12" t="str">
        <f>YOURDATA!E8</f>
        <v>Month</v>
      </c>
      <c r="C12" t="str">
        <f>IF(ISERROR(VLOOKUP(B12,LISTS!B19:B30,1,FALSE)),"ERROR","OK")</f>
        <v>ERROR</v>
      </c>
    </row>
    <row r="13" spans="1:34" x14ac:dyDescent="0.25">
      <c r="A13" t="s">
        <v>116</v>
      </c>
      <c r="B13" t="str">
        <f>YOURDATA!F8</f>
        <v>Year</v>
      </c>
      <c r="C13" t="str">
        <f>IF(ISERROR(VLOOKUP(B13,LISTS!C19:C134,1,FALSE)),"ERROR","OK")</f>
        <v>ERROR</v>
      </c>
    </row>
    <row r="14" spans="1:34" x14ac:dyDescent="0.25">
      <c r="A14" t="s">
        <v>154</v>
      </c>
      <c r="B14" t="str">
        <f>IF(AND(C11="OK",C12="OK",C13="OK"),"OK","ERROR")</f>
        <v>ERROR</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G41" sqref="G41"/>
    </sheetView>
  </sheetViews>
  <sheetFormatPr baseColWidth="10" defaultRowHeight="15" x14ac:dyDescent="0.25"/>
  <sheetData>
    <row r="1" spans="1:5" x14ac:dyDescent="0.25">
      <c r="A1" t="s">
        <v>147</v>
      </c>
      <c r="B1" t="s">
        <v>112</v>
      </c>
      <c r="C1" t="s">
        <v>113</v>
      </c>
      <c r="D1" t="s">
        <v>148</v>
      </c>
      <c r="E1" t="s">
        <v>149</v>
      </c>
    </row>
    <row r="2" spans="1:5" x14ac:dyDescent="0.25">
      <c r="A2" s="14" t="s">
        <v>1</v>
      </c>
      <c r="B2" s="14" t="s">
        <v>1</v>
      </c>
      <c r="C2" s="14" t="s">
        <v>1</v>
      </c>
      <c r="D2" s="14" t="s">
        <v>1</v>
      </c>
      <c r="E2" s="14" t="s">
        <v>1</v>
      </c>
    </row>
    <row r="3" spans="1:5" x14ac:dyDescent="0.25">
      <c r="A3" s="14" t="s">
        <v>118</v>
      </c>
      <c r="B3" s="14" t="s">
        <v>118</v>
      </c>
      <c r="C3" s="14" t="s">
        <v>118</v>
      </c>
      <c r="D3" s="14" t="s">
        <v>118</v>
      </c>
      <c r="E3" s="14" t="s">
        <v>118</v>
      </c>
    </row>
    <row r="4" spans="1:5" x14ac:dyDescent="0.25">
      <c r="A4" s="14" t="s">
        <v>119</v>
      </c>
      <c r="B4" s="14" t="s">
        <v>119</v>
      </c>
      <c r="C4" s="14" t="s">
        <v>119</v>
      </c>
      <c r="D4" s="14" t="s">
        <v>119</v>
      </c>
      <c r="E4" s="14" t="s">
        <v>119</v>
      </c>
    </row>
    <row r="5" spans="1:5" x14ac:dyDescent="0.25">
      <c r="A5" s="14" t="s">
        <v>120</v>
      </c>
      <c r="B5" s="14" t="s">
        <v>120</v>
      </c>
      <c r="C5" s="14" t="s">
        <v>120</v>
      </c>
      <c r="D5" s="14" t="s">
        <v>120</v>
      </c>
      <c r="E5" s="14" t="s">
        <v>120</v>
      </c>
    </row>
    <row r="6" spans="1:5" x14ac:dyDescent="0.25">
      <c r="A6" s="14" t="s">
        <v>121</v>
      </c>
      <c r="B6" s="14" t="s">
        <v>121</v>
      </c>
      <c r="C6" s="14" t="s">
        <v>121</v>
      </c>
      <c r="D6" s="14" t="s">
        <v>121</v>
      </c>
      <c r="E6" s="14" t="s">
        <v>121</v>
      </c>
    </row>
    <row r="7" spans="1:5" x14ac:dyDescent="0.25">
      <c r="A7" s="14" t="s">
        <v>122</v>
      </c>
      <c r="B7" s="14" t="s">
        <v>122</v>
      </c>
      <c r="C7" s="14" t="s">
        <v>122</v>
      </c>
      <c r="D7" s="14" t="s">
        <v>122</v>
      </c>
      <c r="E7" s="14" t="s">
        <v>122</v>
      </c>
    </row>
    <row r="8" spans="1:5" x14ac:dyDescent="0.25">
      <c r="A8" s="14" t="s">
        <v>123</v>
      </c>
      <c r="B8" s="14" t="s">
        <v>123</v>
      </c>
      <c r="C8" s="14" t="s">
        <v>123</v>
      </c>
      <c r="D8" s="14" t="s">
        <v>123</v>
      </c>
      <c r="E8" s="14" t="s">
        <v>123</v>
      </c>
    </row>
    <row r="9" spans="1:5" x14ac:dyDescent="0.25">
      <c r="A9" s="14" t="s">
        <v>124</v>
      </c>
      <c r="B9" s="14" t="s">
        <v>124</v>
      </c>
      <c r="C9" s="14" t="s">
        <v>124</v>
      </c>
      <c r="D9" s="14" t="s">
        <v>124</v>
      </c>
      <c r="E9" s="14" t="s">
        <v>124</v>
      </c>
    </row>
    <row r="10" spans="1:5" x14ac:dyDescent="0.25">
      <c r="A10" s="14" t="s">
        <v>125</v>
      </c>
      <c r="B10" s="14" t="s">
        <v>125</v>
      </c>
      <c r="C10" s="14" t="s">
        <v>125</v>
      </c>
      <c r="D10" s="14" t="s">
        <v>125</v>
      </c>
      <c r="E10" s="14" t="s">
        <v>125</v>
      </c>
    </row>
    <row r="11" spans="1:5" x14ac:dyDescent="0.25">
      <c r="A11" s="14" t="s">
        <v>126</v>
      </c>
      <c r="B11" s="14" t="s">
        <v>126</v>
      </c>
      <c r="C11" s="14" t="s">
        <v>126</v>
      </c>
      <c r="D11" s="14" t="s">
        <v>126</v>
      </c>
      <c r="E11" s="14" t="s">
        <v>126</v>
      </c>
    </row>
    <row r="12" spans="1:5" x14ac:dyDescent="0.25">
      <c r="A12" s="14" t="s">
        <v>127</v>
      </c>
      <c r="B12" s="14" t="s">
        <v>127</v>
      </c>
      <c r="C12" s="14" t="s">
        <v>127</v>
      </c>
      <c r="D12" s="14" t="s">
        <v>127</v>
      </c>
      <c r="E12" s="14" t="s">
        <v>127</v>
      </c>
    </row>
    <row r="13" spans="1:5" x14ac:dyDescent="0.25">
      <c r="A13" s="14" t="s">
        <v>128</v>
      </c>
      <c r="B13" s="14" t="s">
        <v>128</v>
      </c>
      <c r="C13" s="14" t="s">
        <v>128</v>
      </c>
      <c r="D13" s="14" t="s">
        <v>128</v>
      </c>
      <c r="E13" s="14" t="s">
        <v>128</v>
      </c>
    </row>
    <row r="14" spans="1:5" x14ac:dyDescent="0.25">
      <c r="A14" s="14" t="s">
        <v>129</v>
      </c>
      <c r="B14" s="14" t="s">
        <v>129</v>
      </c>
      <c r="C14" s="14" t="s">
        <v>129</v>
      </c>
      <c r="D14" s="14" t="s">
        <v>129</v>
      </c>
      <c r="E14" s="14" t="s">
        <v>129</v>
      </c>
    </row>
    <row r="15" spans="1:5" x14ac:dyDescent="0.25">
      <c r="A15" s="14" t="s">
        <v>130</v>
      </c>
      <c r="B15" s="14" t="s">
        <v>130</v>
      </c>
      <c r="C15" s="14" t="s">
        <v>130</v>
      </c>
      <c r="D15" s="14" t="s">
        <v>130</v>
      </c>
      <c r="E15" s="14" t="s">
        <v>130</v>
      </c>
    </row>
    <row r="16" spans="1:5" x14ac:dyDescent="0.25">
      <c r="A16" s="14" t="s">
        <v>131</v>
      </c>
      <c r="B16" s="14" t="s">
        <v>131</v>
      </c>
      <c r="C16" s="14" t="s">
        <v>131</v>
      </c>
      <c r="D16" s="14" t="s">
        <v>131</v>
      </c>
      <c r="E16" s="14" t="s">
        <v>131</v>
      </c>
    </row>
    <row r="17" spans="1:5" x14ac:dyDescent="0.25">
      <c r="A17" s="14" t="s">
        <v>132</v>
      </c>
      <c r="B17" s="14" t="s">
        <v>132</v>
      </c>
      <c r="C17" s="14" t="s">
        <v>132</v>
      </c>
      <c r="D17" s="14" t="s">
        <v>132</v>
      </c>
      <c r="E17" s="14" t="s">
        <v>132</v>
      </c>
    </row>
    <row r="18" spans="1:5" x14ac:dyDescent="0.25">
      <c r="A18" s="14" t="s">
        <v>133</v>
      </c>
      <c r="B18" s="14" t="s">
        <v>133</v>
      </c>
      <c r="C18" s="14" t="s">
        <v>133</v>
      </c>
      <c r="D18" s="14" t="s">
        <v>133</v>
      </c>
      <c r="E18" s="14" t="s">
        <v>133</v>
      </c>
    </row>
    <row r="19" spans="1:5" x14ac:dyDescent="0.25">
      <c r="A19" s="14" t="s">
        <v>134</v>
      </c>
      <c r="B19" s="14" t="s">
        <v>134</v>
      </c>
      <c r="C19" s="14" t="s">
        <v>134</v>
      </c>
      <c r="D19" s="14" t="s">
        <v>134</v>
      </c>
      <c r="E19" s="14" t="s">
        <v>134</v>
      </c>
    </row>
    <row r="20" spans="1:5" x14ac:dyDescent="0.25">
      <c r="A20" s="14" t="s">
        <v>135</v>
      </c>
      <c r="B20" s="14" t="s">
        <v>135</v>
      </c>
      <c r="C20" s="14" t="s">
        <v>135</v>
      </c>
      <c r="D20" s="14" t="s">
        <v>135</v>
      </c>
      <c r="E20" s="14" t="s">
        <v>135</v>
      </c>
    </row>
    <row r="21" spans="1:5" x14ac:dyDescent="0.25">
      <c r="A21" s="14" t="s">
        <v>136</v>
      </c>
      <c r="B21" s="14" t="s">
        <v>136</v>
      </c>
      <c r="C21" s="14" t="s">
        <v>136</v>
      </c>
      <c r="D21" s="14" t="s">
        <v>136</v>
      </c>
      <c r="E21" s="14" t="s">
        <v>136</v>
      </c>
    </row>
    <row r="22" spans="1:5" x14ac:dyDescent="0.25">
      <c r="A22" s="14" t="s">
        <v>137</v>
      </c>
      <c r="B22" s="14" t="s">
        <v>137</v>
      </c>
      <c r="C22" s="14" t="s">
        <v>137</v>
      </c>
      <c r="D22" s="14" t="s">
        <v>137</v>
      </c>
      <c r="E22" s="14" t="s">
        <v>137</v>
      </c>
    </row>
    <row r="23" spans="1:5" x14ac:dyDescent="0.25">
      <c r="A23" s="14" t="s">
        <v>138</v>
      </c>
      <c r="B23" s="14" t="s">
        <v>138</v>
      </c>
      <c r="C23" s="14" t="s">
        <v>138</v>
      </c>
      <c r="D23" s="14" t="s">
        <v>138</v>
      </c>
      <c r="E23" s="14" t="s">
        <v>138</v>
      </c>
    </row>
    <row r="24" spans="1:5" x14ac:dyDescent="0.25">
      <c r="A24" s="14" t="s">
        <v>139</v>
      </c>
      <c r="B24" s="14" t="s">
        <v>139</v>
      </c>
      <c r="C24" s="14" t="s">
        <v>139</v>
      </c>
      <c r="D24" s="14" t="s">
        <v>139</v>
      </c>
      <c r="E24" s="14" t="s">
        <v>139</v>
      </c>
    </row>
    <row r="25" spans="1:5" x14ac:dyDescent="0.25">
      <c r="A25" s="14" t="s">
        <v>140</v>
      </c>
      <c r="B25" s="14" t="s">
        <v>140</v>
      </c>
      <c r="C25" s="14" t="s">
        <v>140</v>
      </c>
      <c r="D25" s="14" t="s">
        <v>140</v>
      </c>
      <c r="E25" s="14" t="s">
        <v>140</v>
      </c>
    </row>
    <row r="26" spans="1:5" x14ac:dyDescent="0.25">
      <c r="A26" s="14" t="s">
        <v>141</v>
      </c>
      <c r="B26" s="14" t="s">
        <v>141</v>
      </c>
      <c r="C26" s="14" t="s">
        <v>141</v>
      </c>
      <c r="D26" s="14" t="s">
        <v>141</v>
      </c>
      <c r="E26" s="14" t="s">
        <v>141</v>
      </c>
    </row>
    <row r="27" spans="1:5" x14ac:dyDescent="0.25">
      <c r="A27" s="14" t="s">
        <v>142</v>
      </c>
      <c r="B27" s="14" t="s">
        <v>142</v>
      </c>
      <c r="C27" s="14" t="s">
        <v>142</v>
      </c>
      <c r="D27" s="14" t="s">
        <v>142</v>
      </c>
      <c r="E27" s="14" t="s">
        <v>142</v>
      </c>
    </row>
    <row r="28" spans="1:5" x14ac:dyDescent="0.25">
      <c r="A28" s="15" t="s">
        <v>96</v>
      </c>
      <c r="B28" s="15"/>
      <c r="C28" s="15"/>
      <c r="D28" s="15" t="s">
        <v>96</v>
      </c>
      <c r="E28" s="15" t="s">
        <v>96</v>
      </c>
    </row>
    <row r="29" spans="1:5" x14ac:dyDescent="0.25">
      <c r="A29" s="15" t="s">
        <v>95</v>
      </c>
      <c r="B29" s="15"/>
      <c r="C29" s="15"/>
      <c r="D29" s="15" t="s">
        <v>95</v>
      </c>
      <c r="E29" s="15" t="s">
        <v>95</v>
      </c>
    </row>
    <row r="30" spans="1:5" x14ac:dyDescent="0.25">
      <c r="A30" s="15" t="s">
        <v>97</v>
      </c>
      <c r="B30" s="15"/>
      <c r="C30" s="15"/>
      <c r="D30" s="15" t="s">
        <v>97</v>
      </c>
      <c r="E30" s="15" t="s">
        <v>97</v>
      </c>
    </row>
    <row r="31" spans="1:5" x14ac:dyDescent="0.25">
      <c r="A31" s="15" t="s">
        <v>98</v>
      </c>
      <c r="B31" s="15"/>
      <c r="C31" s="15"/>
      <c r="D31" s="15" t="s">
        <v>98</v>
      </c>
      <c r="E31" s="15" t="s">
        <v>98</v>
      </c>
    </row>
    <row r="32" spans="1:5" x14ac:dyDescent="0.25">
      <c r="A32" s="15" t="s">
        <v>99</v>
      </c>
      <c r="B32" s="15"/>
      <c r="C32" s="15"/>
      <c r="D32" s="15" t="s">
        <v>99</v>
      </c>
      <c r="E32" s="15" t="s">
        <v>99</v>
      </c>
    </row>
    <row r="33" spans="1:5" x14ac:dyDescent="0.25">
      <c r="A33" s="15" t="s">
        <v>100</v>
      </c>
      <c r="B33" s="15"/>
      <c r="C33" s="15"/>
      <c r="D33" s="15" t="s">
        <v>100</v>
      </c>
      <c r="E33" s="15" t="s">
        <v>100</v>
      </c>
    </row>
    <row r="34" spans="1:5" x14ac:dyDescent="0.25">
      <c r="A34" s="15" t="s">
        <v>102</v>
      </c>
      <c r="B34" s="15"/>
      <c r="C34" s="15"/>
      <c r="D34" s="15" t="s">
        <v>102</v>
      </c>
      <c r="E34" s="15" t="s">
        <v>102</v>
      </c>
    </row>
    <row r="35" spans="1:5" x14ac:dyDescent="0.25">
      <c r="A35" s="15" t="s">
        <v>101</v>
      </c>
      <c r="B35" s="15"/>
      <c r="C35" s="15"/>
      <c r="D35" s="15" t="s">
        <v>101</v>
      </c>
      <c r="E35" s="15" t="s">
        <v>101</v>
      </c>
    </row>
    <row r="36" spans="1:5" x14ac:dyDescent="0.25">
      <c r="A36" s="15" t="s">
        <v>103</v>
      </c>
      <c r="B36" s="15"/>
      <c r="C36" s="15"/>
      <c r="D36" s="15" t="s">
        <v>103</v>
      </c>
      <c r="E36" s="15" t="s">
        <v>103</v>
      </c>
    </row>
    <row r="37" spans="1:5" x14ac:dyDescent="0.25">
      <c r="A37" s="15" t="s">
        <v>104</v>
      </c>
      <c r="B37" s="15"/>
      <c r="C37" s="15"/>
      <c r="D37" s="15" t="s">
        <v>104</v>
      </c>
      <c r="E37" s="15" t="s">
        <v>104</v>
      </c>
    </row>
    <row r="38" spans="1:5" x14ac:dyDescent="0.25">
      <c r="A38" s="15" t="s">
        <v>143</v>
      </c>
      <c r="B38" s="15" t="s">
        <v>143</v>
      </c>
      <c r="C38" s="15" t="s">
        <v>143</v>
      </c>
      <c r="D38" s="15" t="s">
        <v>143</v>
      </c>
      <c r="E38" s="15" t="s">
        <v>143</v>
      </c>
    </row>
    <row r="39" spans="1:5" x14ac:dyDescent="0.25">
      <c r="A39" s="15" t="s">
        <v>144</v>
      </c>
      <c r="B39" s="15" t="s">
        <v>144</v>
      </c>
      <c r="C39" s="15"/>
      <c r="D39" s="15"/>
      <c r="E39" s="15"/>
    </row>
    <row r="40" spans="1:5" x14ac:dyDescent="0.25">
      <c r="A40" s="15" t="s">
        <v>145</v>
      </c>
      <c r="B40" s="15"/>
      <c r="C40" s="15"/>
      <c r="D40" s="15" t="s">
        <v>145</v>
      </c>
      <c r="E40" s="15" t="s">
        <v>145</v>
      </c>
    </row>
    <row r="41" spans="1:5" x14ac:dyDescent="0.25">
      <c r="A41" s="15" t="s">
        <v>146</v>
      </c>
      <c r="B41" s="15"/>
      <c r="C41" s="15"/>
      <c r="D41" s="15" t="s">
        <v>146</v>
      </c>
      <c r="E41" s="15"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YOURDATA</vt:lpstr>
      <vt:lpstr>EVAL_PRIMERS</vt:lpstr>
      <vt:lpstr>WRK_EVAL</vt:lpstr>
      <vt:lpstr>MATCHNUC</vt:lpstr>
      <vt:lpstr>CALC</vt:lpstr>
      <vt:lpstr>LISTS</vt:lpstr>
      <vt:lpstr>CLOSE</vt:lpstr>
      <vt:lpstr>CHECK_CHARS</vt:lpstr>
      <vt:lpstr>CHARSCHK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piecoq23</dc:creator>
  <cp:lastModifiedBy>piecoq23</cp:lastModifiedBy>
  <dcterms:created xsi:type="dcterms:W3CDTF">2014-12-23T23:13:18Z</dcterms:created>
  <dcterms:modified xsi:type="dcterms:W3CDTF">2014-12-26T11:29:44Z</dcterms:modified>
</cp:coreProperties>
</file>